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435" tabRatio="768" activeTab="6"/>
  </bookViews>
  <sheets>
    <sheet name="TITLE PAGE" sheetId="1" r:id="rId1"/>
    <sheet name="WRZ summary" sheetId="2" r:id="rId2"/>
    <sheet name="1. BL Licences" sheetId="3" r:id="rId3"/>
    <sheet name="2. BL Supply" sheetId="4" r:id="rId4"/>
    <sheet name="3. BL Demand" sheetId="5" r:id="rId5"/>
    <sheet name="4. BL SDB" sheetId="6" r:id="rId6"/>
    <sheet name="5. Feasible Options" sheetId="13" r:id="rId7"/>
    <sheet name="6. Preferred (Scenario Yr)" sheetId="8" r:id="rId8"/>
    <sheet name="7. FP Supply" sheetId="9" r:id="rId9"/>
    <sheet name="8. FP Demand" sheetId="10" r:id="rId10"/>
    <sheet name="9. FP SDB" sheetId="11" r:id="rId11"/>
    <sheet name="10. Drought plan links" sheetId="12" r:id="rId1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4" i="3" l="1"/>
  <c r="L14" i="4" l="1"/>
  <c r="DW168" i="13" l="1"/>
  <c r="DV168" i="13"/>
  <c r="DU168" i="13"/>
  <c r="DT168" i="13"/>
  <c r="DS168" i="13"/>
  <c r="DR168" i="13"/>
  <c r="DQ168" i="13"/>
  <c r="DP168" i="13"/>
  <c r="DO168" i="13"/>
  <c r="DN168" i="13"/>
  <c r="DM168" i="13"/>
  <c r="DL168" i="13"/>
  <c r="DK168" i="13"/>
  <c r="DJ168" i="13"/>
  <c r="DI168" i="13"/>
  <c r="DH168" i="13"/>
  <c r="DG168" i="13"/>
  <c r="DF168" i="13"/>
  <c r="DE168" i="13"/>
  <c r="DD168" i="13"/>
  <c r="DC168" i="13"/>
  <c r="DB168" i="13"/>
  <c r="DA168" i="13"/>
  <c r="CZ168" i="13"/>
  <c r="CY168" i="13"/>
  <c r="CX168" i="13"/>
  <c r="CW168" i="13"/>
  <c r="CV168" i="13"/>
  <c r="CU168" i="13"/>
  <c r="CT168" i="13"/>
  <c r="CS168" i="13"/>
  <c r="CR168" i="13"/>
  <c r="CQ168" i="13"/>
  <c r="CP168" i="13"/>
  <c r="CO168" i="13"/>
  <c r="CN168" i="13"/>
  <c r="CM168" i="13"/>
  <c r="CL168" i="13"/>
  <c r="CK168" i="13"/>
  <c r="CJ168" i="13"/>
  <c r="CI168" i="13"/>
  <c r="CH168" i="13"/>
  <c r="CG168" i="13"/>
  <c r="CF168" i="13"/>
  <c r="CE168" i="13"/>
  <c r="CD168" i="13"/>
  <c r="CC168" i="13"/>
  <c r="CB168" i="13"/>
  <c r="CA168" i="13"/>
  <c r="BZ168" i="13"/>
  <c r="BY168" i="13"/>
  <c r="BX168" i="13"/>
  <c r="BW168" i="13"/>
  <c r="BV168" i="13"/>
  <c r="BU168" i="13"/>
  <c r="BT168" i="13"/>
  <c r="BS168" i="13"/>
  <c r="BR168" i="13"/>
  <c r="BQ168" i="13"/>
  <c r="BP168" i="13"/>
  <c r="BO168" i="13"/>
  <c r="BN168" i="13"/>
  <c r="BM168" i="13"/>
  <c r="BL168" i="13"/>
  <c r="BK168" i="13"/>
  <c r="BJ168" i="13"/>
  <c r="BI168" i="13"/>
  <c r="BH168" i="13"/>
  <c r="BG168" i="13"/>
  <c r="BF168" i="13"/>
  <c r="BE168" i="13"/>
  <c r="BD168" i="13"/>
  <c r="BC168" i="13"/>
  <c r="BB168" i="13"/>
  <c r="BA168" i="13"/>
  <c r="AZ168" i="13"/>
  <c r="AY168" i="13"/>
  <c r="AX168" i="13"/>
  <c r="AW168" i="13"/>
  <c r="AV168" i="13"/>
  <c r="AU168" i="13"/>
  <c r="AT168" i="13"/>
  <c r="AS168" i="13"/>
  <c r="AR168" i="13"/>
  <c r="AQ168" i="13"/>
  <c r="AP168" i="13"/>
  <c r="AO168" i="13"/>
  <c r="AN168" i="13"/>
  <c r="AM168" i="13"/>
  <c r="AL168" i="13"/>
  <c r="AK168" i="13"/>
  <c r="AJ168" i="13"/>
  <c r="AI168" i="13"/>
  <c r="AH168" i="13"/>
  <c r="AG168" i="13"/>
  <c r="AF168" i="13"/>
  <c r="AE168" i="13"/>
  <c r="AD168" i="13"/>
  <c r="AC168" i="13"/>
  <c r="AB168" i="13"/>
  <c r="AA168" i="13"/>
  <c r="Z168" i="13"/>
  <c r="Y168" i="13"/>
  <c r="X168" i="13"/>
  <c r="I156" i="13"/>
  <c r="R5" i="8" l="1"/>
  <c r="AJ26" i="4" l="1"/>
  <c r="AI26" i="4"/>
  <c r="AH26" i="4"/>
  <c r="AG26" i="4"/>
  <c r="AF26" i="4"/>
  <c r="AE26" i="4"/>
  <c r="AD26" i="4"/>
  <c r="AC26" i="4"/>
  <c r="AB26" i="4"/>
  <c r="AA26" i="4"/>
  <c r="Z26" i="4"/>
  <c r="Y26" i="4"/>
  <c r="X26" i="4"/>
  <c r="W26" i="4"/>
  <c r="V26" i="4"/>
  <c r="U26" i="4"/>
  <c r="T26" i="4"/>
  <c r="S26" i="4"/>
  <c r="R26" i="4"/>
  <c r="Q26" i="4"/>
  <c r="DW220" i="13" l="1"/>
  <c r="DV220" i="13"/>
  <c r="DU220" i="13"/>
  <c r="DT220" i="13"/>
  <c r="DS220" i="13"/>
  <c r="DR220" i="13"/>
  <c r="DQ220" i="13"/>
  <c r="DP220" i="13"/>
  <c r="DO220" i="13"/>
  <c r="DN220" i="13"/>
  <c r="DM220" i="13"/>
  <c r="DL220" i="13"/>
  <c r="DK220" i="13"/>
  <c r="DJ220" i="13"/>
  <c r="DI220" i="13"/>
  <c r="DH220" i="13"/>
  <c r="DG220" i="13"/>
  <c r="DF220" i="13"/>
  <c r="DE220" i="13"/>
  <c r="DD220" i="13"/>
  <c r="DC220" i="13"/>
  <c r="DB220" i="13"/>
  <c r="DA220" i="13"/>
  <c r="CZ220" i="13"/>
  <c r="CY220" i="13"/>
  <c r="CX220" i="13"/>
  <c r="CW220" i="13"/>
  <c r="CV220" i="13"/>
  <c r="CU220" i="13"/>
  <c r="CT220" i="13"/>
  <c r="CS220" i="13"/>
  <c r="CR220" i="13"/>
  <c r="CQ220" i="13"/>
  <c r="CP220" i="13"/>
  <c r="CO220" i="13"/>
  <c r="CN220" i="13"/>
  <c r="CM220" i="13"/>
  <c r="CL220" i="13"/>
  <c r="CK220" i="13"/>
  <c r="CJ220" i="13"/>
  <c r="CI220" i="13"/>
  <c r="CH220" i="13"/>
  <c r="CG220" i="13"/>
  <c r="CF220" i="13"/>
  <c r="CE220" i="13"/>
  <c r="CD220" i="13"/>
  <c r="CC220" i="13"/>
  <c r="CB220" i="13"/>
  <c r="CA220" i="13"/>
  <c r="BZ220" i="13"/>
  <c r="BY220" i="13"/>
  <c r="BX220" i="13"/>
  <c r="BW220" i="13"/>
  <c r="BV220" i="13"/>
  <c r="BU220" i="13"/>
  <c r="BT220" i="13"/>
  <c r="BS220" i="13"/>
  <c r="BR220" i="13"/>
  <c r="BQ220" i="13"/>
  <c r="BP220" i="13"/>
  <c r="BO220" i="13"/>
  <c r="BN220" i="13"/>
  <c r="BM220" i="13"/>
  <c r="BL220" i="13"/>
  <c r="BK220" i="13"/>
  <c r="BJ220" i="13"/>
  <c r="BI220" i="13"/>
  <c r="BH220" i="13"/>
  <c r="BG220" i="13"/>
  <c r="BF220" i="13"/>
  <c r="BE220" i="13"/>
  <c r="BD220" i="13"/>
  <c r="BC220" i="13"/>
  <c r="BB220" i="13"/>
  <c r="BA220" i="13"/>
  <c r="AZ220" i="13"/>
  <c r="AY220" i="13"/>
  <c r="AX220" i="13"/>
  <c r="AW220" i="13"/>
  <c r="AV220" i="13"/>
  <c r="AU220" i="13"/>
  <c r="AT220" i="13"/>
  <c r="AS220" i="13"/>
  <c r="AR220" i="13"/>
  <c r="AQ220" i="13"/>
  <c r="AP220" i="13"/>
  <c r="AO220" i="13"/>
  <c r="AN220" i="13"/>
  <c r="AM220" i="13"/>
  <c r="AL220" i="13"/>
  <c r="AK220" i="13"/>
  <c r="AJ220" i="13"/>
  <c r="AI220" i="13"/>
  <c r="AH220" i="13"/>
  <c r="AG220" i="13"/>
  <c r="AF220" i="13"/>
  <c r="AE220" i="13"/>
  <c r="AD220" i="13"/>
  <c r="AC220" i="13"/>
  <c r="AB220" i="13"/>
  <c r="AA220" i="13"/>
  <c r="Z220" i="13"/>
  <c r="Y220" i="13"/>
  <c r="X220" i="13"/>
  <c r="I208" i="13"/>
  <c r="DW207" i="13"/>
  <c r="DV207" i="13"/>
  <c r="DU207" i="13"/>
  <c r="DT207" i="13"/>
  <c r="DS207" i="13"/>
  <c r="DR207" i="13"/>
  <c r="DQ207" i="13"/>
  <c r="DP207" i="13"/>
  <c r="DO207" i="13"/>
  <c r="DN207" i="13"/>
  <c r="DM207" i="13"/>
  <c r="DL207" i="13"/>
  <c r="DK207" i="13"/>
  <c r="DJ207" i="13"/>
  <c r="DI207" i="13"/>
  <c r="DH207" i="13"/>
  <c r="DG207" i="13"/>
  <c r="DF207" i="13"/>
  <c r="DE207" i="13"/>
  <c r="DD207" i="13"/>
  <c r="DC207" i="13"/>
  <c r="DB207" i="13"/>
  <c r="DA207" i="13"/>
  <c r="CZ207" i="13"/>
  <c r="CY207" i="13"/>
  <c r="CX207" i="13"/>
  <c r="CW207" i="13"/>
  <c r="CV207" i="13"/>
  <c r="CU207" i="13"/>
  <c r="CT207" i="13"/>
  <c r="CS207" i="13"/>
  <c r="CR207" i="13"/>
  <c r="CQ207" i="13"/>
  <c r="CP207" i="13"/>
  <c r="CO207" i="13"/>
  <c r="CN207" i="13"/>
  <c r="CM207" i="13"/>
  <c r="CL207" i="13"/>
  <c r="CK207" i="13"/>
  <c r="CJ207" i="13"/>
  <c r="CI207" i="13"/>
  <c r="CH207" i="13"/>
  <c r="CG207" i="13"/>
  <c r="CF207" i="13"/>
  <c r="CE207" i="13"/>
  <c r="CD207" i="13"/>
  <c r="CC207" i="13"/>
  <c r="CB207" i="13"/>
  <c r="CA207" i="13"/>
  <c r="BZ207" i="13"/>
  <c r="BY207" i="13"/>
  <c r="BX207" i="13"/>
  <c r="BW207" i="13"/>
  <c r="BV207" i="13"/>
  <c r="BU207" i="13"/>
  <c r="BT207" i="13"/>
  <c r="BS207" i="13"/>
  <c r="BR207" i="13"/>
  <c r="BQ207" i="13"/>
  <c r="BP207" i="13"/>
  <c r="BO207" i="13"/>
  <c r="BN207" i="13"/>
  <c r="BM207" i="13"/>
  <c r="BL207" i="13"/>
  <c r="BK207" i="13"/>
  <c r="BJ207" i="13"/>
  <c r="BI207" i="13"/>
  <c r="BH207" i="13"/>
  <c r="BG207" i="13"/>
  <c r="BF207" i="13"/>
  <c r="BE207" i="13"/>
  <c r="BD207" i="13"/>
  <c r="BC207" i="13"/>
  <c r="BB207" i="13"/>
  <c r="BA207" i="13"/>
  <c r="AZ207" i="13"/>
  <c r="AY207" i="13"/>
  <c r="AX207" i="13"/>
  <c r="AW207" i="13"/>
  <c r="AV207" i="13"/>
  <c r="AU207" i="13"/>
  <c r="AT207" i="13"/>
  <c r="AS207" i="13"/>
  <c r="AR207" i="13"/>
  <c r="AQ207" i="13"/>
  <c r="AP207" i="13"/>
  <c r="AO207" i="13"/>
  <c r="AN207" i="13"/>
  <c r="AM207" i="13"/>
  <c r="AL207" i="13"/>
  <c r="AK207" i="13"/>
  <c r="AJ207" i="13"/>
  <c r="AI207" i="13"/>
  <c r="AH207" i="13"/>
  <c r="AG207" i="13"/>
  <c r="AF207" i="13"/>
  <c r="AE207" i="13"/>
  <c r="AD207" i="13"/>
  <c r="AC207" i="13"/>
  <c r="AB207" i="13"/>
  <c r="AA207" i="13"/>
  <c r="Z207" i="13"/>
  <c r="Y207" i="13"/>
  <c r="X207" i="13"/>
  <c r="I195" i="13"/>
  <c r="DW194" i="13"/>
  <c r="DV194" i="13"/>
  <c r="DU194" i="13"/>
  <c r="DT194" i="13"/>
  <c r="DS194" i="13"/>
  <c r="DR194" i="13"/>
  <c r="DQ194" i="13"/>
  <c r="DP194" i="13"/>
  <c r="DO194" i="13"/>
  <c r="DN194" i="13"/>
  <c r="DM194" i="13"/>
  <c r="DL194" i="13"/>
  <c r="DK194" i="13"/>
  <c r="DJ194" i="13"/>
  <c r="DI194" i="13"/>
  <c r="DH194" i="13"/>
  <c r="DG194" i="13"/>
  <c r="DF194" i="13"/>
  <c r="DE194" i="13"/>
  <c r="DD194" i="13"/>
  <c r="DC194" i="13"/>
  <c r="DB194" i="13"/>
  <c r="DA194" i="13"/>
  <c r="CZ194" i="13"/>
  <c r="CY194" i="13"/>
  <c r="CX194" i="13"/>
  <c r="CW194" i="13"/>
  <c r="CV194" i="13"/>
  <c r="CU194" i="13"/>
  <c r="CT194" i="13"/>
  <c r="CS194" i="13"/>
  <c r="CR194" i="13"/>
  <c r="CQ194" i="13"/>
  <c r="CP194" i="13"/>
  <c r="CO194" i="13"/>
  <c r="CN194" i="13"/>
  <c r="CM194" i="13"/>
  <c r="CL194" i="13"/>
  <c r="CK194" i="13"/>
  <c r="CJ194" i="13"/>
  <c r="CI194" i="13"/>
  <c r="CH194" i="13"/>
  <c r="CG194" i="13"/>
  <c r="CF194" i="13"/>
  <c r="CE194" i="13"/>
  <c r="CD194" i="13"/>
  <c r="CC194" i="13"/>
  <c r="CB194" i="13"/>
  <c r="CA194" i="13"/>
  <c r="BZ194" i="13"/>
  <c r="BY194" i="13"/>
  <c r="BX194" i="13"/>
  <c r="BW194" i="13"/>
  <c r="BV194" i="13"/>
  <c r="BU194" i="13"/>
  <c r="BT194" i="13"/>
  <c r="BS194" i="13"/>
  <c r="BR194" i="13"/>
  <c r="BQ194" i="13"/>
  <c r="BP194" i="13"/>
  <c r="BO194" i="13"/>
  <c r="BN194" i="13"/>
  <c r="BM194" i="13"/>
  <c r="BL194" i="13"/>
  <c r="BK194" i="13"/>
  <c r="BJ194" i="13"/>
  <c r="BI194" i="13"/>
  <c r="BH194" i="13"/>
  <c r="BG194" i="13"/>
  <c r="BF194" i="13"/>
  <c r="BE194" i="13"/>
  <c r="BD194" i="13"/>
  <c r="BC194" i="13"/>
  <c r="BB194" i="13"/>
  <c r="BA194" i="13"/>
  <c r="AZ194" i="13"/>
  <c r="AY194" i="13"/>
  <c r="AX194" i="13"/>
  <c r="AW194" i="13"/>
  <c r="AV194" i="13"/>
  <c r="AU194" i="13"/>
  <c r="AT194" i="13"/>
  <c r="AS194" i="13"/>
  <c r="AR194" i="13"/>
  <c r="AQ194" i="13"/>
  <c r="AP194" i="13"/>
  <c r="AO194" i="13"/>
  <c r="AN194" i="13"/>
  <c r="AM194" i="13"/>
  <c r="AL194" i="13"/>
  <c r="AK194" i="13"/>
  <c r="AJ194" i="13"/>
  <c r="AI194" i="13"/>
  <c r="AH194" i="13"/>
  <c r="AG194" i="13"/>
  <c r="AF194" i="13"/>
  <c r="AE194" i="13"/>
  <c r="AD194" i="13"/>
  <c r="AC194" i="13"/>
  <c r="AB194" i="13"/>
  <c r="AA194" i="13"/>
  <c r="Z194" i="13"/>
  <c r="Y194" i="13"/>
  <c r="X194" i="13"/>
  <c r="I182" i="13"/>
  <c r="DW181" i="13"/>
  <c r="DV181" i="13"/>
  <c r="DU181" i="13"/>
  <c r="DT181" i="13"/>
  <c r="DS181" i="13"/>
  <c r="DR181" i="13"/>
  <c r="DQ181" i="13"/>
  <c r="DP181" i="13"/>
  <c r="DO181" i="13"/>
  <c r="DN181" i="13"/>
  <c r="DM181" i="13"/>
  <c r="DL181" i="13"/>
  <c r="DK181" i="13"/>
  <c r="DJ181" i="13"/>
  <c r="DI181" i="13"/>
  <c r="DH181" i="13"/>
  <c r="DG181" i="13"/>
  <c r="DF181" i="13"/>
  <c r="DE181" i="13"/>
  <c r="DD181" i="13"/>
  <c r="DC181" i="13"/>
  <c r="DB181" i="13"/>
  <c r="DA181" i="13"/>
  <c r="CZ181" i="13"/>
  <c r="CY181" i="13"/>
  <c r="CX181" i="13"/>
  <c r="CW181" i="13"/>
  <c r="CV181" i="13"/>
  <c r="CU181" i="13"/>
  <c r="CT181" i="13"/>
  <c r="CS181" i="13"/>
  <c r="CR181" i="13"/>
  <c r="CQ181" i="13"/>
  <c r="CP181" i="13"/>
  <c r="CO181" i="13"/>
  <c r="CN181" i="13"/>
  <c r="CM181" i="13"/>
  <c r="CL181" i="13"/>
  <c r="CK181" i="13"/>
  <c r="CJ181" i="13"/>
  <c r="CI181" i="13"/>
  <c r="CH181" i="13"/>
  <c r="CG181" i="13"/>
  <c r="CF181" i="13"/>
  <c r="CE181" i="13"/>
  <c r="CD181" i="13"/>
  <c r="CC181" i="13"/>
  <c r="CB181" i="13"/>
  <c r="CA181" i="13"/>
  <c r="BZ181" i="13"/>
  <c r="BY181" i="13"/>
  <c r="BX181" i="13"/>
  <c r="BW181" i="13"/>
  <c r="BV181" i="13"/>
  <c r="BU181" i="13"/>
  <c r="BT181" i="13"/>
  <c r="BS181" i="13"/>
  <c r="BR181" i="13"/>
  <c r="BQ181" i="13"/>
  <c r="BP181" i="13"/>
  <c r="BO181" i="13"/>
  <c r="BN181" i="13"/>
  <c r="BM181" i="13"/>
  <c r="BL181" i="13"/>
  <c r="BK181" i="13"/>
  <c r="BJ181" i="13"/>
  <c r="BI181" i="13"/>
  <c r="BH181" i="13"/>
  <c r="BG181" i="13"/>
  <c r="BF181" i="13"/>
  <c r="BE181" i="13"/>
  <c r="BD181" i="13"/>
  <c r="BC181" i="13"/>
  <c r="BB181" i="13"/>
  <c r="BA181" i="13"/>
  <c r="AZ181" i="13"/>
  <c r="AY181" i="13"/>
  <c r="AX181" i="13"/>
  <c r="AW181" i="13"/>
  <c r="AV181" i="13"/>
  <c r="AU181" i="13"/>
  <c r="AT181" i="13"/>
  <c r="AS181" i="13"/>
  <c r="AR181" i="13"/>
  <c r="AQ181" i="13"/>
  <c r="AP181" i="13"/>
  <c r="AO181" i="13"/>
  <c r="AN181" i="13"/>
  <c r="AM181" i="13"/>
  <c r="AL181" i="13"/>
  <c r="AK181" i="13"/>
  <c r="AJ181" i="13"/>
  <c r="AI181" i="13"/>
  <c r="AH181" i="13"/>
  <c r="AG181" i="13"/>
  <c r="AF181" i="13"/>
  <c r="AE181" i="13"/>
  <c r="AD181" i="13"/>
  <c r="AC181" i="13"/>
  <c r="AB181" i="13"/>
  <c r="AA181" i="13"/>
  <c r="Z181" i="13"/>
  <c r="Y181" i="13"/>
  <c r="X181" i="13"/>
  <c r="I169" i="13"/>
  <c r="DW155" i="13"/>
  <c r="DV155" i="13"/>
  <c r="DU155" i="13"/>
  <c r="DT155" i="13"/>
  <c r="DS155" i="13"/>
  <c r="DR155" i="13"/>
  <c r="DQ155" i="13"/>
  <c r="DP155" i="13"/>
  <c r="DO155" i="13"/>
  <c r="DN155" i="13"/>
  <c r="DM155" i="13"/>
  <c r="DL155" i="13"/>
  <c r="DK155" i="13"/>
  <c r="DJ155" i="13"/>
  <c r="DI155" i="13"/>
  <c r="DH155" i="13"/>
  <c r="DG155" i="13"/>
  <c r="DF155" i="13"/>
  <c r="DE155" i="13"/>
  <c r="DD155" i="13"/>
  <c r="DC155" i="13"/>
  <c r="DB155" i="13"/>
  <c r="DA155" i="13"/>
  <c r="CZ155" i="13"/>
  <c r="CY155" i="13"/>
  <c r="CX155" i="13"/>
  <c r="CW155" i="13"/>
  <c r="CV155" i="13"/>
  <c r="CU155" i="13"/>
  <c r="CT155" i="13"/>
  <c r="CS155" i="13"/>
  <c r="CR155" i="13"/>
  <c r="CQ155" i="13"/>
  <c r="CP155" i="13"/>
  <c r="CO155" i="13"/>
  <c r="CN155" i="13"/>
  <c r="CM155" i="13"/>
  <c r="CL155" i="13"/>
  <c r="CK155" i="13"/>
  <c r="CJ155" i="13"/>
  <c r="CI155" i="13"/>
  <c r="CH155" i="13"/>
  <c r="CG155" i="13"/>
  <c r="CF155" i="13"/>
  <c r="CE155" i="13"/>
  <c r="CD155" i="13"/>
  <c r="CC155" i="13"/>
  <c r="CB155" i="13"/>
  <c r="CA155" i="13"/>
  <c r="BZ155" i="13"/>
  <c r="BY155" i="13"/>
  <c r="BX155" i="13"/>
  <c r="BW155" i="13"/>
  <c r="BV155" i="13"/>
  <c r="BU155" i="13"/>
  <c r="BT155" i="13"/>
  <c r="BS155" i="13"/>
  <c r="BR155" i="13"/>
  <c r="BQ155" i="13"/>
  <c r="BP155" i="13"/>
  <c r="BO155" i="13"/>
  <c r="BN155" i="13"/>
  <c r="BM155" i="13"/>
  <c r="BL155" i="13"/>
  <c r="BK155" i="13"/>
  <c r="BJ155" i="13"/>
  <c r="BI155" i="13"/>
  <c r="BH155" i="13"/>
  <c r="BG155" i="13"/>
  <c r="BF155" i="13"/>
  <c r="BE155" i="13"/>
  <c r="BD155" i="13"/>
  <c r="BC155" i="13"/>
  <c r="BB155" i="13"/>
  <c r="BA155" i="13"/>
  <c r="AZ155" i="13"/>
  <c r="AY155" i="13"/>
  <c r="AX155" i="13"/>
  <c r="AW155" i="13"/>
  <c r="AV155" i="13"/>
  <c r="AU155" i="13"/>
  <c r="AT155" i="13"/>
  <c r="AS155" i="13"/>
  <c r="AR155" i="13"/>
  <c r="AQ155" i="13"/>
  <c r="AP155" i="13"/>
  <c r="AO155" i="13"/>
  <c r="AN155" i="13"/>
  <c r="AM155" i="13"/>
  <c r="AL155" i="13"/>
  <c r="AK155" i="13"/>
  <c r="AJ155" i="13"/>
  <c r="AI155" i="13"/>
  <c r="AH155" i="13"/>
  <c r="AG155" i="13"/>
  <c r="AF155" i="13"/>
  <c r="AE155" i="13"/>
  <c r="AD155" i="13"/>
  <c r="AC155" i="13"/>
  <c r="AB155" i="13"/>
  <c r="AA155" i="13"/>
  <c r="Z155" i="13"/>
  <c r="Y155" i="13"/>
  <c r="X155" i="13"/>
  <c r="DW154" i="13"/>
  <c r="DV154" i="13"/>
  <c r="DU154" i="13"/>
  <c r="DT154" i="13"/>
  <c r="DS154" i="13"/>
  <c r="DR154" i="13"/>
  <c r="DQ154" i="13"/>
  <c r="DP154" i="13"/>
  <c r="DO154" i="13"/>
  <c r="DN154" i="13"/>
  <c r="DM154" i="13"/>
  <c r="DL154" i="13"/>
  <c r="DK154" i="13"/>
  <c r="DJ154" i="13"/>
  <c r="DI154" i="13"/>
  <c r="DH154" i="13"/>
  <c r="DG154" i="13"/>
  <c r="DF154" i="13"/>
  <c r="DE154" i="13"/>
  <c r="DD154" i="13"/>
  <c r="DC154" i="13"/>
  <c r="DB154" i="13"/>
  <c r="DA154" i="13"/>
  <c r="CZ154" i="13"/>
  <c r="CY154" i="13"/>
  <c r="CX154" i="13"/>
  <c r="CW154" i="13"/>
  <c r="CV154" i="13"/>
  <c r="CU154" i="13"/>
  <c r="CT154" i="13"/>
  <c r="CS154" i="13"/>
  <c r="CR154" i="13"/>
  <c r="CQ154" i="13"/>
  <c r="CP154" i="13"/>
  <c r="CO154" i="13"/>
  <c r="CN154" i="13"/>
  <c r="CM154" i="13"/>
  <c r="CL154" i="13"/>
  <c r="CK154" i="13"/>
  <c r="CJ154" i="13"/>
  <c r="CI154" i="13"/>
  <c r="CH154" i="13"/>
  <c r="CG154" i="13"/>
  <c r="CF154" i="13"/>
  <c r="CE154" i="13"/>
  <c r="CD154" i="13"/>
  <c r="CC154" i="13"/>
  <c r="CB154" i="13"/>
  <c r="CA154" i="13"/>
  <c r="BZ154" i="13"/>
  <c r="BY154" i="13"/>
  <c r="BX154" i="13"/>
  <c r="BW154" i="13"/>
  <c r="BV154" i="13"/>
  <c r="BU154" i="13"/>
  <c r="BT154" i="13"/>
  <c r="BS154" i="13"/>
  <c r="BR154" i="13"/>
  <c r="BQ154" i="13"/>
  <c r="BP154" i="13"/>
  <c r="BO154" i="13"/>
  <c r="BN154" i="13"/>
  <c r="BM154" i="13"/>
  <c r="BL154" i="13"/>
  <c r="BK154" i="13"/>
  <c r="BJ154" i="13"/>
  <c r="BI154" i="13"/>
  <c r="BH154" i="13"/>
  <c r="BG154" i="13"/>
  <c r="BF154" i="13"/>
  <c r="BE154" i="13"/>
  <c r="BD154" i="13"/>
  <c r="BC154" i="13"/>
  <c r="BB154" i="13"/>
  <c r="BA154" i="13"/>
  <c r="AZ154" i="13"/>
  <c r="AY154" i="13"/>
  <c r="AX154" i="13"/>
  <c r="AW154" i="13"/>
  <c r="AV154" i="13"/>
  <c r="AU154" i="13"/>
  <c r="AT154" i="13"/>
  <c r="AS154" i="13"/>
  <c r="AR154" i="13"/>
  <c r="AQ154" i="13"/>
  <c r="AP154" i="13"/>
  <c r="AO154" i="13"/>
  <c r="AN154" i="13"/>
  <c r="AM154" i="13"/>
  <c r="AL154" i="13"/>
  <c r="AK154" i="13"/>
  <c r="AJ154" i="13"/>
  <c r="AI154" i="13"/>
  <c r="AH154" i="13"/>
  <c r="AG154" i="13"/>
  <c r="AF154" i="13"/>
  <c r="AE154" i="13"/>
  <c r="AD154" i="13"/>
  <c r="AC154" i="13"/>
  <c r="AB154" i="13"/>
  <c r="AA154" i="13"/>
  <c r="Z154" i="13"/>
  <c r="Y154" i="13"/>
  <c r="X154" i="13"/>
  <c r="DW153" i="13"/>
  <c r="DV153" i="13"/>
  <c r="DU153" i="13"/>
  <c r="DT153" i="13"/>
  <c r="DS153" i="13"/>
  <c r="DR153" i="13"/>
  <c r="DQ153" i="13"/>
  <c r="DP153" i="13"/>
  <c r="DO153" i="13"/>
  <c r="DN153" i="13"/>
  <c r="DM153" i="13"/>
  <c r="DL153" i="13"/>
  <c r="DK153" i="13"/>
  <c r="DJ153" i="13"/>
  <c r="DI153" i="13"/>
  <c r="DH153" i="13"/>
  <c r="DG153" i="13"/>
  <c r="DF153" i="13"/>
  <c r="DE153" i="13"/>
  <c r="DD153" i="13"/>
  <c r="DC153" i="13"/>
  <c r="DB153" i="13"/>
  <c r="DA153" i="13"/>
  <c r="CZ153" i="13"/>
  <c r="CY153" i="13"/>
  <c r="CX153" i="13"/>
  <c r="CW153" i="13"/>
  <c r="CV153" i="13"/>
  <c r="CU153" i="13"/>
  <c r="CT153" i="13"/>
  <c r="CS153" i="13"/>
  <c r="CR153" i="13"/>
  <c r="CQ153" i="13"/>
  <c r="CP153" i="13"/>
  <c r="CO153" i="13"/>
  <c r="CN153" i="13"/>
  <c r="CM153" i="13"/>
  <c r="CL153" i="13"/>
  <c r="CK153" i="13"/>
  <c r="CJ153" i="13"/>
  <c r="CI153" i="13"/>
  <c r="CH153" i="13"/>
  <c r="CG153" i="13"/>
  <c r="CF153" i="13"/>
  <c r="CE153" i="13"/>
  <c r="CD153" i="13"/>
  <c r="CC153" i="13"/>
  <c r="CB153" i="13"/>
  <c r="CA153" i="13"/>
  <c r="BZ153" i="13"/>
  <c r="BY153" i="13"/>
  <c r="BX153" i="13"/>
  <c r="BW153" i="13"/>
  <c r="BV153" i="13"/>
  <c r="BU153" i="13"/>
  <c r="BT153" i="13"/>
  <c r="BS153" i="13"/>
  <c r="BR153" i="13"/>
  <c r="BQ153" i="13"/>
  <c r="BP153" i="13"/>
  <c r="BO153" i="13"/>
  <c r="BN153" i="13"/>
  <c r="BM153" i="13"/>
  <c r="BL153" i="13"/>
  <c r="BK153" i="13"/>
  <c r="BJ153" i="13"/>
  <c r="BI153" i="13"/>
  <c r="BH153" i="13"/>
  <c r="BG153" i="13"/>
  <c r="BF153" i="13"/>
  <c r="BE153" i="13"/>
  <c r="BD153" i="13"/>
  <c r="BC153" i="13"/>
  <c r="BB153" i="13"/>
  <c r="BA153" i="13"/>
  <c r="AZ153" i="13"/>
  <c r="AY153" i="13"/>
  <c r="AX153" i="13"/>
  <c r="AW153" i="13"/>
  <c r="AV153" i="13"/>
  <c r="AU153" i="13"/>
  <c r="AT153" i="13"/>
  <c r="AS153" i="13"/>
  <c r="AR153" i="13"/>
  <c r="AQ153" i="13"/>
  <c r="AP153" i="13"/>
  <c r="AO153" i="13"/>
  <c r="AN153" i="13"/>
  <c r="AM153" i="13"/>
  <c r="AL153" i="13"/>
  <c r="AK153" i="13"/>
  <c r="AJ153" i="13"/>
  <c r="AI153" i="13"/>
  <c r="AH153" i="13"/>
  <c r="AG153" i="13"/>
  <c r="AF153" i="13"/>
  <c r="AE153" i="13"/>
  <c r="AD153" i="13"/>
  <c r="AC153" i="13"/>
  <c r="AB153" i="13"/>
  <c r="AA153" i="13"/>
  <c r="Z153" i="13"/>
  <c r="Y153" i="13"/>
  <c r="X153" i="13"/>
  <c r="DW152" i="13"/>
  <c r="DV152" i="13"/>
  <c r="DU152" i="13"/>
  <c r="DT152" i="13"/>
  <c r="DS152" i="13"/>
  <c r="DR152" i="13"/>
  <c r="DQ152" i="13"/>
  <c r="DP152" i="13"/>
  <c r="DO152" i="13"/>
  <c r="DN152" i="13"/>
  <c r="DM152" i="13"/>
  <c r="DL152" i="13"/>
  <c r="DK152" i="13"/>
  <c r="DJ152" i="13"/>
  <c r="DI152" i="13"/>
  <c r="DH152" i="13"/>
  <c r="DG152" i="13"/>
  <c r="DF152" i="13"/>
  <c r="DE152" i="13"/>
  <c r="DD152" i="13"/>
  <c r="DC152" i="13"/>
  <c r="DB152" i="13"/>
  <c r="DA152" i="13"/>
  <c r="CZ152" i="13"/>
  <c r="CY152" i="13"/>
  <c r="CX152" i="13"/>
  <c r="CW152" i="13"/>
  <c r="CV152" i="13"/>
  <c r="CU152" i="13"/>
  <c r="CT152" i="13"/>
  <c r="CS152" i="13"/>
  <c r="CR152" i="13"/>
  <c r="CQ152" i="13"/>
  <c r="CP152" i="13"/>
  <c r="CO152" i="13"/>
  <c r="CN152" i="13"/>
  <c r="CM152" i="13"/>
  <c r="CL152" i="13"/>
  <c r="CK152" i="13"/>
  <c r="CJ152" i="13"/>
  <c r="CI152" i="13"/>
  <c r="CH152" i="13"/>
  <c r="CG152" i="13"/>
  <c r="CF152" i="13"/>
  <c r="CE152" i="13"/>
  <c r="CD152" i="13"/>
  <c r="CC152" i="13"/>
  <c r="CB152" i="13"/>
  <c r="CA152" i="13"/>
  <c r="BZ152" i="13"/>
  <c r="BY152" i="13"/>
  <c r="BX152" i="13"/>
  <c r="BW152" i="13"/>
  <c r="BV152" i="13"/>
  <c r="BU152" i="13"/>
  <c r="BT152" i="13"/>
  <c r="BS152" i="13"/>
  <c r="BR152" i="13"/>
  <c r="BQ152" i="13"/>
  <c r="BP152" i="13"/>
  <c r="BO152" i="13"/>
  <c r="BN152" i="13"/>
  <c r="BM152" i="13"/>
  <c r="BL152" i="13"/>
  <c r="BK152" i="13"/>
  <c r="BJ152" i="13"/>
  <c r="BI152" i="13"/>
  <c r="BH152" i="13"/>
  <c r="BG152" i="13"/>
  <c r="BF152" i="13"/>
  <c r="BE152" i="13"/>
  <c r="BD152" i="13"/>
  <c r="BC152" i="13"/>
  <c r="BB152" i="13"/>
  <c r="BA152" i="13"/>
  <c r="AZ152" i="13"/>
  <c r="AY152" i="13"/>
  <c r="AX152" i="13"/>
  <c r="AW152" i="13"/>
  <c r="AV152" i="13"/>
  <c r="AU152" i="13"/>
  <c r="AT152" i="13"/>
  <c r="AS152" i="13"/>
  <c r="AR152" i="13"/>
  <c r="AQ152" i="13"/>
  <c r="AP152" i="13"/>
  <c r="AO152" i="13"/>
  <c r="AN152" i="13"/>
  <c r="AM152" i="13"/>
  <c r="AL152" i="13"/>
  <c r="AK152" i="13"/>
  <c r="AJ152" i="13"/>
  <c r="AI152" i="13"/>
  <c r="AH152" i="13"/>
  <c r="AG152" i="13"/>
  <c r="AF152" i="13"/>
  <c r="AE152" i="13"/>
  <c r="AD152" i="13"/>
  <c r="AC152" i="13"/>
  <c r="AB152" i="13"/>
  <c r="AA152" i="13"/>
  <c r="Z152" i="13"/>
  <c r="Y152" i="13"/>
  <c r="X152" i="13"/>
  <c r="DW151" i="13"/>
  <c r="DV151" i="13"/>
  <c r="DU151" i="13"/>
  <c r="DT151" i="13"/>
  <c r="DS151" i="13"/>
  <c r="DR151" i="13"/>
  <c r="DQ151" i="13"/>
  <c r="DP151" i="13"/>
  <c r="DO151" i="13"/>
  <c r="DN151" i="13"/>
  <c r="DM151" i="13"/>
  <c r="DL151" i="13"/>
  <c r="DK151" i="13"/>
  <c r="DJ151" i="13"/>
  <c r="DI151" i="13"/>
  <c r="DH151" i="13"/>
  <c r="DG151" i="13"/>
  <c r="DF151" i="13"/>
  <c r="DE151" i="13"/>
  <c r="DD151" i="13"/>
  <c r="DC151" i="13"/>
  <c r="DB151" i="13"/>
  <c r="DA151" i="13"/>
  <c r="CZ151" i="13"/>
  <c r="CY151" i="13"/>
  <c r="CX151" i="13"/>
  <c r="CW151" i="13"/>
  <c r="CV151" i="13"/>
  <c r="CU151" i="13"/>
  <c r="CT151" i="13"/>
  <c r="CS151" i="13"/>
  <c r="CR151" i="13"/>
  <c r="CQ151" i="13"/>
  <c r="CP151" i="13"/>
  <c r="CO151" i="13"/>
  <c r="CN151" i="13"/>
  <c r="CM151" i="13"/>
  <c r="CL151" i="13"/>
  <c r="CK151" i="13"/>
  <c r="CJ151" i="13"/>
  <c r="CI151" i="13"/>
  <c r="CH151" i="13"/>
  <c r="CG151" i="13"/>
  <c r="CF151" i="13"/>
  <c r="CE151" i="13"/>
  <c r="CD151" i="13"/>
  <c r="CC151" i="13"/>
  <c r="CB151" i="13"/>
  <c r="CA151" i="13"/>
  <c r="BZ151" i="13"/>
  <c r="BY151" i="13"/>
  <c r="BX151" i="13"/>
  <c r="BW151" i="13"/>
  <c r="BV151" i="13"/>
  <c r="BU151" i="13"/>
  <c r="BT151" i="13"/>
  <c r="BS151" i="13"/>
  <c r="BR151" i="13"/>
  <c r="BQ151" i="13"/>
  <c r="BP151" i="13"/>
  <c r="BO151" i="13"/>
  <c r="BN151" i="13"/>
  <c r="BM151" i="13"/>
  <c r="BL151" i="13"/>
  <c r="BK151" i="13"/>
  <c r="BJ151" i="13"/>
  <c r="BI151" i="13"/>
  <c r="BH151" i="13"/>
  <c r="BG151" i="13"/>
  <c r="BF151" i="13"/>
  <c r="BE151" i="13"/>
  <c r="BD151" i="13"/>
  <c r="BC151" i="13"/>
  <c r="BB151" i="13"/>
  <c r="BA151" i="13"/>
  <c r="AZ151" i="13"/>
  <c r="AY151" i="13"/>
  <c r="AX151" i="13"/>
  <c r="AW151" i="13"/>
  <c r="AV151" i="13"/>
  <c r="AU151" i="13"/>
  <c r="AT151" i="13"/>
  <c r="AS151" i="13"/>
  <c r="AR151" i="13"/>
  <c r="AQ151" i="13"/>
  <c r="AP151" i="13"/>
  <c r="AO151" i="13"/>
  <c r="AN151" i="13"/>
  <c r="AM151" i="13"/>
  <c r="AL151" i="13"/>
  <c r="AK151" i="13"/>
  <c r="AJ151" i="13"/>
  <c r="AI151" i="13"/>
  <c r="AH151" i="13"/>
  <c r="AG151" i="13"/>
  <c r="AF151" i="13"/>
  <c r="AE151" i="13"/>
  <c r="AD151" i="13"/>
  <c r="AC151" i="13"/>
  <c r="AB151" i="13"/>
  <c r="AA151" i="13"/>
  <c r="Z151" i="13"/>
  <c r="Y151" i="13"/>
  <c r="X151" i="13"/>
  <c r="DW150" i="13"/>
  <c r="DV150" i="13"/>
  <c r="DU150" i="13"/>
  <c r="DT150" i="13"/>
  <c r="DS150" i="13"/>
  <c r="DR150" i="13"/>
  <c r="DQ150" i="13"/>
  <c r="DP150" i="13"/>
  <c r="DO150" i="13"/>
  <c r="DN150" i="13"/>
  <c r="DM150" i="13"/>
  <c r="DL150" i="13"/>
  <c r="DK150" i="13"/>
  <c r="DJ150" i="13"/>
  <c r="DI150" i="13"/>
  <c r="DH150" i="13"/>
  <c r="DG150" i="13"/>
  <c r="DF150" i="13"/>
  <c r="DE150" i="13"/>
  <c r="DD150" i="13"/>
  <c r="DC150" i="13"/>
  <c r="DB150" i="13"/>
  <c r="DA150" i="13"/>
  <c r="CZ150" i="13"/>
  <c r="CY150" i="13"/>
  <c r="CX150" i="13"/>
  <c r="CW150" i="13"/>
  <c r="CV150" i="13"/>
  <c r="CU150" i="13"/>
  <c r="CT150" i="13"/>
  <c r="CS150" i="13"/>
  <c r="CR150" i="13"/>
  <c r="CQ150" i="13"/>
  <c r="CP150" i="13"/>
  <c r="CO150" i="13"/>
  <c r="CN150" i="13"/>
  <c r="CM150" i="13"/>
  <c r="CL150" i="13"/>
  <c r="CK150" i="13"/>
  <c r="CJ150" i="13"/>
  <c r="CI150" i="13"/>
  <c r="CH150" i="13"/>
  <c r="CG150" i="13"/>
  <c r="CF150" i="13"/>
  <c r="CE150" i="13"/>
  <c r="CD150" i="13"/>
  <c r="CC150" i="13"/>
  <c r="CB150" i="13"/>
  <c r="CA150" i="13"/>
  <c r="BZ150" i="13"/>
  <c r="BY150" i="13"/>
  <c r="BX150" i="13"/>
  <c r="BW150" i="13"/>
  <c r="BV150" i="13"/>
  <c r="BU150" i="13"/>
  <c r="BT150" i="13"/>
  <c r="BS150" i="13"/>
  <c r="BR150" i="13"/>
  <c r="BQ150" i="13"/>
  <c r="BP150" i="13"/>
  <c r="BO150" i="13"/>
  <c r="BN150" i="13"/>
  <c r="BM150" i="13"/>
  <c r="BL150" i="13"/>
  <c r="BK150" i="13"/>
  <c r="BJ150" i="13"/>
  <c r="BI150" i="13"/>
  <c r="BH150" i="13"/>
  <c r="BG150" i="13"/>
  <c r="BF150" i="13"/>
  <c r="BE150" i="13"/>
  <c r="BD150" i="13"/>
  <c r="BC150" i="13"/>
  <c r="BB150" i="13"/>
  <c r="BA150" i="13"/>
  <c r="AZ150" i="13"/>
  <c r="AY150" i="13"/>
  <c r="AX150" i="13"/>
  <c r="AW150" i="13"/>
  <c r="AV150" i="13"/>
  <c r="AU150" i="13"/>
  <c r="AT150" i="13"/>
  <c r="AS150" i="13"/>
  <c r="AR150" i="13"/>
  <c r="AQ150" i="13"/>
  <c r="AP150" i="13"/>
  <c r="AO150" i="13"/>
  <c r="AN150" i="13"/>
  <c r="AM150" i="13"/>
  <c r="AL150" i="13"/>
  <c r="AK150" i="13"/>
  <c r="AJ150" i="13"/>
  <c r="AI150" i="13"/>
  <c r="AH150" i="13"/>
  <c r="AG150" i="13"/>
  <c r="AF150" i="13"/>
  <c r="AE150" i="13"/>
  <c r="AD150" i="13"/>
  <c r="AC150" i="13"/>
  <c r="AB150" i="13"/>
  <c r="AA150" i="13"/>
  <c r="Z150" i="13"/>
  <c r="Y150" i="13"/>
  <c r="X150" i="13"/>
  <c r="DW149" i="13"/>
  <c r="DV149" i="13"/>
  <c r="DU149" i="13"/>
  <c r="DT149" i="13"/>
  <c r="DS149" i="13"/>
  <c r="DR149" i="13"/>
  <c r="DQ149" i="13"/>
  <c r="DP149" i="13"/>
  <c r="DO149" i="13"/>
  <c r="DN149" i="13"/>
  <c r="DM149" i="13"/>
  <c r="DL149" i="13"/>
  <c r="DK149" i="13"/>
  <c r="DJ149" i="13"/>
  <c r="DI149" i="13"/>
  <c r="DH149" i="13"/>
  <c r="DG149" i="13"/>
  <c r="DF149" i="13"/>
  <c r="DE149" i="13"/>
  <c r="DD149" i="13"/>
  <c r="DC149" i="13"/>
  <c r="DB149" i="13"/>
  <c r="DA149" i="13"/>
  <c r="CZ149" i="13"/>
  <c r="CY149" i="13"/>
  <c r="CX149" i="13"/>
  <c r="CW149" i="13"/>
  <c r="CV149" i="13"/>
  <c r="CU149" i="13"/>
  <c r="CT149" i="13"/>
  <c r="CS149" i="13"/>
  <c r="CR149" i="13"/>
  <c r="CQ149" i="13"/>
  <c r="CP149" i="13"/>
  <c r="CO149" i="13"/>
  <c r="CN149" i="13"/>
  <c r="CM149" i="13"/>
  <c r="CL149" i="13"/>
  <c r="CK149" i="13"/>
  <c r="CJ149" i="13"/>
  <c r="CI149" i="13"/>
  <c r="CH149" i="13"/>
  <c r="CG149" i="13"/>
  <c r="CF149" i="13"/>
  <c r="CE149" i="13"/>
  <c r="CD149" i="13"/>
  <c r="CC149" i="13"/>
  <c r="CB149" i="13"/>
  <c r="CA149" i="13"/>
  <c r="BZ149" i="13"/>
  <c r="BY149" i="13"/>
  <c r="BX149" i="13"/>
  <c r="BW149" i="13"/>
  <c r="BV149" i="13"/>
  <c r="BU149" i="13"/>
  <c r="BT149" i="13"/>
  <c r="BS149" i="13"/>
  <c r="BR149" i="13"/>
  <c r="BQ149" i="13"/>
  <c r="BP149" i="13"/>
  <c r="BO149" i="13"/>
  <c r="BN149" i="13"/>
  <c r="BM149" i="13"/>
  <c r="BL149" i="13"/>
  <c r="BK149" i="13"/>
  <c r="BJ149" i="13"/>
  <c r="BI149" i="13"/>
  <c r="BH149" i="13"/>
  <c r="BG149" i="13"/>
  <c r="BF149" i="13"/>
  <c r="BE149" i="13"/>
  <c r="BD149" i="13"/>
  <c r="BC149" i="13"/>
  <c r="BB149" i="13"/>
  <c r="BA149" i="13"/>
  <c r="AZ149" i="13"/>
  <c r="AY149" i="13"/>
  <c r="AX149" i="13"/>
  <c r="AW149" i="13"/>
  <c r="AV149" i="13"/>
  <c r="AU149" i="13"/>
  <c r="AT149" i="13"/>
  <c r="AS149" i="13"/>
  <c r="AR149" i="13"/>
  <c r="AQ149" i="13"/>
  <c r="AP149" i="13"/>
  <c r="AO149" i="13"/>
  <c r="AN149" i="13"/>
  <c r="AM149" i="13"/>
  <c r="AL149" i="13"/>
  <c r="AK149" i="13"/>
  <c r="AJ149" i="13"/>
  <c r="AI149" i="13"/>
  <c r="AH149" i="13"/>
  <c r="AG149" i="13"/>
  <c r="AF149" i="13"/>
  <c r="AE149" i="13"/>
  <c r="AD149" i="13"/>
  <c r="AC149" i="13"/>
  <c r="AB149" i="13"/>
  <c r="AA149" i="13"/>
  <c r="Z149" i="13"/>
  <c r="Y149" i="13"/>
  <c r="X149" i="13"/>
  <c r="I137" i="13"/>
  <c r="DW136" i="13"/>
  <c r="DV136" i="13"/>
  <c r="DU136" i="13"/>
  <c r="DT136" i="13"/>
  <c r="DS136" i="13"/>
  <c r="DR136" i="13"/>
  <c r="DQ136" i="13"/>
  <c r="DP136" i="13"/>
  <c r="DO136" i="13"/>
  <c r="DN136" i="13"/>
  <c r="DM136" i="13"/>
  <c r="DL136" i="13"/>
  <c r="DK136" i="13"/>
  <c r="DJ136" i="13"/>
  <c r="DI136" i="13"/>
  <c r="DH136" i="13"/>
  <c r="DG136" i="13"/>
  <c r="DF136" i="13"/>
  <c r="DE136" i="13"/>
  <c r="DD136" i="13"/>
  <c r="DC136" i="13"/>
  <c r="DB136" i="13"/>
  <c r="DA136" i="13"/>
  <c r="CZ136" i="13"/>
  <c r="CY136" i="13"/>
  <c r="CX136" i="13"/>
  <c r="CW136" i="13"/>
  <c r="CV136" i="13"/>
  <c r="CU136" i="13"/>
  <c r="CT136" i="13"/>
  <c r="CS136" i="13"/>
  <c r="CR136" i="13"/>
  <c r="CQ136" i="13"/>
  <c r="CP136" i="13"/>
  <c r="CO136" i="13"/>
  <c r="CN136" i="13"/>
  <c r="CM136" i="13"/>
  <c r="CL136" i="13"/>
  <c r="CK136" i="13"/>
  <c r="CJ136" i="13"/>
  <c r="CI136" i="13"/>
  <c r="CH136" i="13"/>
  <c r="CG136" i="13"/>
  <c r="CF136" i="13"/>
  <c r="CE136" i="13"/>
  <c r="CD136" i="13"/>
  <c r="CC136" i="13"/>
  <c r="CB136" i="13"/>
  <c r="CA136" i="13"/>
  <c r="BZ136" i="13"/>
  <c r="BY136" i="13"/>
  <c r="BX136" i="13"/>
  <c r="BW136" i="13"/>
  <c r="BV136" i="13"/>
  <c r="BU136" i="13"/>
  <c r="BT136" i="13"/>
  <c r="BS136" i="13"/>
  <c r="BR136" i="13"/>
  <c r="BQ136" i="13"/>
  <c r="BP136" i="13"/>
  <c r="BO136" i="13"/>
  <c r="BN136" i="13"/>
  <c r="BM136" i="13"/>
  <c r="BL136" i="13"/>
  <c r="BK136" i="13"/>
  <c r="BJ136" i="13"/>
  <c r="BI136" i="13"/>
  <c r="BH136" i="13"/>
  <c r="BG136" i="13"/>
  <c r="BF136" i="13"/>
  <c r="BE136" i="13"/>
  <c r="BD136" i="13"/>
  <c r="BC136" i="13"/>
  <c r="BB136" i="13"/>
  <c r="BA136" i="13"/>
  <c r="AZ136" i="13"/>
  <c r="AY136" i="13"/>
  <c r="AX136" i="13"/>
  <c r="AW136" i="13"/>
  <c r="AV136" i="13"/>
  <c r="AU136" i="13"/>
  <c r="AT136" i="13"/>
  <c r="AS136" i="13"/>
  <c r="AR136" i="13"/>
  <c r="AQ136" i="13"/>
  <c r="AP136" i="13"/>
  <c r="AO136" i="13"/>
  <c r="AN136" i="13"/>
  <c r="AM136" i="13"/>
  <c r="AL136" i="13"/>
  <c r="AK136" i="13"/>
  <c r="AJ136" i="13"/>
  <c r="AI136" i="13"/>
  <c r="AH136" i="13"/>
  <c r="AG136" i="13"/>
  <c r="AF136" i="13"/>
  <c r="AE136" i="13"/>
  <c r="AD136" i="13"/>
  <c r="AC136" i="13"/>
  <c r="AB136" i="13"/>
  <c r="AA136" i="13"/>
  <c r="Z136" i="13"/>
  <c r="Y136" i="13"/>
  <c r="X136" i="13"/>
  <c r="I124" i="13"/>
  <c r="DW123" i="13"/>
  <c r="DV123" i="13"/>
  <c r="DU123" i="13"/>
  <c r="DT123" i="13"/>
  <c r="DS123" i="13"/>
  <c r="DR123" i="13"/>
  <c r="DQ123" i="13"/>
  <c r="DP123" i="13"/>
  <c r="DO123" i="13"/>
  <c r="DN123" i="13"/>
  <c r="DM123" i="13"/>
  <c r="DL123" i="13"/>
  <c r="DK123" i="13"/>
  <c r="DJ123" i="13"/>
  <c r="DI123" i="13"/>
  <c r="DH123" i="13"/>
  <c r="DG123" i="13"/>
  <c r="DF123" i="13"/>
  <c r="DE123" i="13"/>
  <c r="DD123" i="13"/>
  <c r="DC123" i="13"/>
  <c r="DB123" i="13"/>
  <c r="DA123" i="13"/>
  <c r="CZ123" i="13"/>
  <c r="CY123" i="13"/>
  <c r="CX123" i="13"/>
  <c r="CW123" i="13"/>
  <c r="CV123" i="13"/>
  <c r="CU123" i="13"/>
  <c r="CT123" i="13"/>
  <c r="CS123" i="13"/>
  <c r="CR123" i="13"/>
  <c r="CQ123" i="13"/>
  <c r="CP123" i="13"/>
  <c r="CO123" i="13"/>
  <c r="CN123" i="13"/>
  <c r="CM123" i="13"/>
  <c r="CL123" i="13"/>
  <c r="CK123" i="13"/>
  <c r="CJ123" i="13"/>
  <c r="CI123" i="13"/>
  <c r="CH123" i="13"/>
  <c r="CG123" i="13"/>
  <c r="CF123" i="13"/>
  <c r="CE123" i="13"/>
  <c r="CD123" i="13"/>
  <c r="CC123" i="13"/>
  <c r="CB123" i="13"/>
  <c r="CA123" i="13"/>
  <c r="BZ123" i="13"/>
  <c r="BY123" i="13"/>
  <c r="BX123" i="13"/>
  <c r="BW123" i="13"/>
  <c r="BV123" i="13"/>
  <c r="BU123" i="13"/>
  <c r="BT123" i="13"/>
  <c r="BS123" i="13"/>
  <c r="BR123" i="13"/>
  <c r="BQ123" i="13"/>
  <c r="BP123" i="13"/>
  <c r="BO123" i="13"/>
  <c r="BN123" i="13"/>
  <c r="BM123" i="13"/>
  <c r="BL123" i="13"/>
  <c r="BK123" i="13"/>
  <c r="BJ123" i="13"/>
  <c r="BI123" i="13"/>
  <c r="BH123" i="13"/>
  <c r="BG123" i="13"/>
  <c r="BF123" i="13"/>
  <c r="BE123" i="13"/>
  <c r="BD123" i="13"/>
  <c r="BC123" i="13"/>
  <c r="BB123" i="13"/>
  <c r="BA123" i="13"/>
  <c r="AZ123" i="13"/>
  <c r="AY123" i="13"/>
  <c r="AX123" i="13"/>
  <c r="AW123" i="13"/>
  <c r="AV123" i="13"/>
  <c r="AU123" i="13"/>
  <c r="AT123" i="13"/>
  <c r="AS123" i="13"/>
  <c r="AR123" i="13"/>
  <c r="AQ123" i="13"/>
  <c r="AP123" i="13"/>
  <c r="AO123" i="13"/>
  <c r="AN123" i="13"/>
  <c r="AM123" i="13"/>
  <c r="AL123" i="13"/>
  <c r="AK123" i="13"/>
  <c r="AJ123" i="13"/>
  <c r="AI123" i="13"/>
  <c r="AH123" i="13"/>
  <c r="AG123" i="13"/>
  <c r="AF123" i="13"/>
  <c r="AE123" i="13"/>
  <c r="AD123" i="13"/>
  <c r="AC123" i="13"/>
  <c r="AB123" i="13"/>
  <c r="AA123" i="13"/>
  <c r="Z123" i="13"/>
  <c r="Y123" i="13"/>
  <c r="X123" i="13"/>
  <c r="I111" i="13"/>
  <c r="DW110" i="13"/>
  <c r="DV110" i="13"/>
  <c r="DU110" i="13"/>
  <c r="DT110" i="13"/>
  <c r="DS110" i="13"/>
  <c r="DR110" i="13"/>
  <c r="DQ110" i="13"/>
  <c r="DP110" i="13"/>
  <c r="DO110" i="13"/>
  <c r="DN110" i="13"/>
  <c r="DM110" i="13"/>
  <c r="DL110" i="13"/>
  <c r="DK110" i="13"/>
  <c r="DJ110" i="13"/>
  <c r="DI110" i="13"/>
  <c r="DH110" i="13"/>
  <c r="DG110" i="13"/>
  <c r="DF110" i="13"/>
  <c r="DE110" i="13"/>
  <c r="DD110" i="13"/>
  <c r="DC110" i="13"/>
  <c r="DB110" i="13"/>
  <c r="DA110" i="13"/>
  <c r="CZ110" i="13"/>
  <c r="CY110" i="13"/>
  <c r="CX110" i="13"/>
  <c r="CW110" i="13"/>
  <c r="CV110" i="13"/>
  <c r="CU110" i="13"/>
  <c r="CT110" i="13"/>
  <c r="CS110" i="13"/>
  <c r="CR110" i="13"/>
  <c r="CQ110" i="13"/>
  <c r="CP110" i="13"/>
  <c r="CO110" i="13"/>
  <c r="CN110" i="13"/>
  <c r="CM110" i="13"/>
  <c r="CL110" i="13"/>
  <c r="CK110" i="13"/>
  <c r="CJ110" i="13"/>
  <c r="CI110" i="13"/>
  <c r="CH110" i="13"/>
  <c r="CG110" i="13"/>
  <c r="CF110" i="13"/>
  <c r="CE110" i="13"/>
  <c r="CD110" i="13"/>
  <c r="CC110" i="13"/>
  <c r="CB110" i="13"/>
  <c r="CA110" i="13"/>
  <c r="BZ110" i="13"/>
  <c r="BY110" i="13"/>
  <c r="BX110" i="13"/>
  <c r="BW110" i="13"/>
  <c r="BV110" i="13"/>
  <c r="BU110" i="13"/>
  <c r="BT110" i="13"/>
  <c r="BS110" i="13"/>
  <c r="BR110" i="13"/>
  <c r="BQ110" i="13"/>
  <c r="BP110" i="13"/>
  <c r="BO110" i="13"/>
  <c r="BN110" i="13"/>
  <c r="BM110" i="13"/>
  <c r="BL110" i="13"/>
  <c r="BK110" i="13"/>
  <c r="BJ110" i="13"/>
  <c r="BI110" i="13"/>
  <c r="BH110" i="13"/>
  <c r="BG110" i="13"/>
  <c r="BF110" i="13"/>
  <c r="BE110" i="13"/>
  <c r="BD110" i="13"/>
  <c r="BC110" i="13"/>
  <c r="BB110" i="13"/>
  <c r="BA110" i="13"/>
  <c r="AZ110" i="13"/>
  <c r="AY110" i="13"/>
  <c r="AX110" i="13"/>
  <c r="AW110" i="13"/>
  <c r="AV110" i="13"/>
  <c r="AU110" i="13"/>
  <c r="AT110" i="13"/>
  <c r="AS110" i="13"/>
  <c r="AR110" i="13"/>
  <c r="AQ110" i="13"/>
  <c r="AP110" i="13"/>
  <c r="AO110" i="13"/>
  <c r="AN110" i="13"/>
  <c r="AM110" i="13"/>
  <c r="AL110" i="13"/>
  <c r="AK110" i="13"/>
  <c r="AJ110" i="13"/>
  <c r="AI110" i="13"/>
  <c r="AH110" i="13"/>
  <c r="AG110" i="13"/>
  <c r="AF110" i="13"/>
  <c r="AE110" i="13"/>
  <c r="AD110" i="13"/>
  <c r="AC110" i="13"/>
  <c r="AB110" i="13"/>
  <c r="AA110" i="13"/>
  <c r="Z110" i="13"/>
  <c r="Y110" i="13"/>
  <c r="X110" i="13"/>
  <c r="I98" i="13"/>
  <c r="CY97" i="13"/>
  <c r="CX97" i="13"/>
  <c r="CW97" i="13"/>
  <c r="CV97" i="13"/>
  <c r="CU97" i="13"/>
  <c r="CT97" i="13"/>
  <c r="CS97" i="13"/>
  <c r="CR97" i="13"/>
  <c r="CQ97" i="13"/>
  <c r="CP97" i="13"/>
  <c r="CO97" i="13"/>
  <c r="CN97" i="13"/>
  <c r="CM97" i="13"/>
  <c r="CL97" i="13"/>
  <c r="CK97" i="13"/>
  <c r="CJ97" i="13"/>
  <c r="CI97" i="13"/>
  <c r="CH97" i="13"/>
  <c r="CG97" i="13"/>
  <c r="CF97" i="13"/>
  <c r="CE97" i="13"/>
  <c r="CD97" i="13"/>
  <c r="CC97" i="13"/>
  <c r="CB97" i="13"/>
  <c r="CA97" i="13"/>
  <c r="BZ97" i="13"/>
  <c r="BY97" i="13"/>
  <c r="BX97" i="13"/>
  <c r="BW97" i="13"/>
  <c r="BV97" i="13"/>
  <c r="BU97" i="13"/>
  <c r="BT97" i="13"/>
  <c r="BS97" i="13"/>
  <c r="BR97" i="13"/>
  <c r="BQ97" i="13"/>
  <c r="BP97" i="13"/>
  <c r="BO97" i="13"/>
  <c r="BN97" i="13"/>
  <c r="BM97" i="13"/>
  <c r="BL97" i="13"/>
  <c r="BK97" i="13"/>
  <c r="BJ97" i="13"/>
  <c r="BI97" i="13"/>
  <c r="BH97" i="13"/>
  <c r="BG97" i="13"/>
  <c r="BF97" i="13"/>
  <c r="BE97" i="13"/>
  <c r="BD97" i="13"/>
  <c r="BC97" i="13"/>
  <c r="BB97" i="13"/>
  <c r="BA97" i="13"/>
  <c r="AZ97" i="13"/>
  <c r="AY97" i="13"/>
  <c r="AX97" i="13"/>
  <c r="AW97" i="13"/>
  <c r="AV97" i="13"/>
  <c r="AU97" i="13"/>
  <c r="AT97" i="13"/>
  <c r="AS97" i="13"/>
  <c r="AR97" i="13"/>
  <c r="AQ97" i="13"/>
  <c r="AP97" i="13"/>
  <c r="AO97" i="13"/>
  <c r="AN97" i="13"/>
  <c r="AM97" i="13"/>
  <c r="AL97" i="13"/>
  <c r="AK97" i="13"/>
  <c r="AJ97" i="13"/>
  <c r="AI97" i="13"/>
  <c r="AH97" i="13"/>
  <c r="AG97" i="13"/>
  <c r="AF97" i="13"/>
  <c r="AE97" i="13"/>
  <c r="AD97" i="13"/>
  <c r="AC97" i="13"/>
  <c r="AB97" i="13"/>
  <c r="AA97" i="13"/>
  <c r="Z97" i="13"/>
  <c r="Y97" i="13"/>
  <c r="X97" i="13"/>
  <c r="I85" i="13"/>
  <c r="CY84" i="13"/>
  <c r="CX84" i="13"/>
  <c r="CW84" i="13"/>
  <c r="CV84" i="13"/>
  <c r="CU84" i="13"/>
  <c r="CT84" i="13"/>
  <c r="CS84" i="13"/>
  <c r="CR84" i="13"/>
  <c r="CQ84" i="13"/>
  <c r="CP84" i="13"/>
  <c r="CO84" i="13"/>
  <c r="CN84" i="13"/>
  <c r="CM84" i="13"/>
  <c r="CL84" i="13"/>
  <c r="CK84" i="13"/>
  <c r="CJ84" i="13"/>
  <c r="CI84" i="13"/>
  <c r="CH84" i="13"/>
  <c r="CG84" i="13"/>
  <c r="CF84" i="13"/>
  <c r="CE84" i="13"/>
  <c r="CD84" i="13"/>
  <c r="CC84" i="13"/>
  <c r="CB84" i="13"/>
  <c r="CA84" i="13"/>
  <c r="BZ84" i="13"/>
  <c r="BY84" i="13"/>
  <c r="BX84" i="13"/>
  <c r="BW84" i="13"/>
  <c r="BV84" i="13"/>
  <c r="BU84" i="13"/>
  <c r="BT84" i="13"/>
  <c r="BS84" i="13"/>
  <c r="BR84" i="13"/>
  <c r="BQ84" i="13"/>
  <c r="BP84" i="13"/>
  <c r="BO84" i="13"/>
  <c r="BN84" i="13"/>
  <c r="BM84" i="13"/>
  <c r="BL84" i="13"/>
  <c r="BK84" i="13"/>
  <c r="BJ84" i="13"/>
  <c r="BI84" i="13"/>
  <c r="BH84" i="13"/>
  <c r="BG84" i="13"/>
  <c r="BF84" i="13"/>
  <c r="BE84" i="13"/>
  <c r="BD84" i="13"/>
  <c r="BC84" i="13"/>
  <c r="BB84" i="13"/>
  <c r="BA84" i="13"/>
  <c r="AZ84" i="13"/>
  <c r="AY84" i="13"/>
  <c r="AX84" i="13"/>
  <c r="AW84" i="13"/>
  <c r="AV84" i="13"/>
  <c r="AU84" i="13"/>
  <c r="AT84" i="13"/>
  <c r="AS84" i="13"/>
  <c r="AR84" i="13"/>
  <c r="AQ84" i="13"/>
  <c r="AP84" i="13"/>
  <c r="AO84" i="13"/>
  <c r="AN84" i="13"/>
  <c r="AM84" i="13"/>
  <c r="AL84" i="13"/>
  <c r="AK84" i="13"/>
  <c r="AJ84" i="13"/>
  <c r="AI84" i="13"/>
  <c r="AH84" i="13"/>
  <c r="AG84" i="13"/>
  <c r="AF84" i="13"/>
  <c r="AE84" i="13"/>
  <c r="AD84" i="13"/>
  <c r="AC84" i="13"/>
  <c r="AB84" i="13"/>
  <c r="AA84" i="13"/>
  <c r="Z84" i="13"/>
  <c r="Y84" i="13"/>
  <c r="X84" i="13"/>
  <c r="I72" i="13"/>
  <c r="CY71" i="13"/>
  <c r="CX71" i="13"/>
  <c r="CW71" i="13"/>
  <c r="CV71" i="13"/>
  <c r="CU71" i="13"/>
  <c r="CT71" i="13"/>
  <c r="CS71" i="13"/>
  <c r="CR71" i="13"/>
  <c r="CQ71" i="13"/>
  <c r="CP71" i="13"/>
  <c r="CO71" i="13"/>
  <c r="CN71" i="13"/>
  <c r="CM71" i="13"/>
  <c r="CL71" i="13"/>
  <c r="CK71" i="13"/>
  <c r="CJ71" i="13"/>
  <c r="CI71" i="13"/>
  <c r="CH71" i="13"/>
  <c r="CG71" i="13"/>
  <c r="CF71" i="13"/>
  <c r="CE71" i="13"/>
  <c r="CD71" i="13"/>
  <c r="CC71" i="13"/>
  <c r="CB71" i="13"/>
  <c r="CA71" i="13"/>
  <c r="BZ71" i="13"/>
  <c r="BY71" i="13"/>
  <c r="BX71" i="13"/>
  <c r="BW71" i="13"/>
  <c r="BV71" i="13"/>
  <c r="BU71" i="13"/>
  <c r="BT71" i="13"/>
  <c r="BS71" i="13"/>
  <c r="BR71" i="13"/>
  <c r="BQ71" i="13"/>
  <c r="BP71" i="13"/>
  <c r="BO71" i="13"/>
  <c r="BN71" i="13"/>
  <c r="BM71" i="13"/>
  <c r="BL71" i="13"/>
  <c r="BK71" i="13"/>
  <c r="BJ71" i="13"/>
  <c r="BI71" i="13"/>
  <c r="BH71" i="13"/>
  <c r="BG71" i="13"/>
  <c r="BF71" i="13"/>
  <c r="BE71" i="13"/>
  <c r="BD71" i="13"/>
  <c r="BC71" i="13"/>
  <c r="BB71" i="13"/>
  <c r="BA71" i="13"/>
  <c r="AZ71" i="13"/>
  <c r="AY71" i="13"/>
  <c r="AX71" i="13"/>
  <c r="AW71" i="13"/>
  <c r="AV71" i="13"/>
  <c r="AU71" i="13"/>
  <c r="AT71" i="13"/>
  <c r="AS71" i="13"/>
  <c r="AR71" i="13"/>
  <c r="AQ71" i="13"/>
  <c r="AP71" i="13"/>
  <c r="AO71" i="13"/>
  <c r="AN71" i="13"/>
  <c r="AM71" i="13"/>
  <c r="AL71" i="13"/>
  <c r="AK71" i="13"/>
  <c r="AJ71" i="13"/>
  <c r="AI71" i="13"/>
  <c r="AH71" i="13"/>
  <c r="AG71" i="13"/>
  <c r="AF71" i="13"/>
  <c r="AE71" i="13"/>
  <c r="AD71" i="13"/>
  <c r="AC71" i="13"/>
  <c r="AB71" i="13"/>
  <c r="AA71" i="13"/>
  <c r="Z71" i="13"/>
  <c r="Y71" i="13"/>
  <c r="X71" i="13"/>
  <c r="I59" i="13"/>
  <c r="CY58" i="13"/>
  <c r="CX58" i="13"/>
  <c r="CW58" i="13"/>
  <c r="CV58" i="13"/>
  <c r="CU58" i="13"/>
  <c r="CT58" i="13"/>
  <c r="CS58" i="13"/>
  <c r="CR58" i="13"/>
  <c r="CQ58" i="13"/>
  <c r="CP58" i="13"/>
  <c r="CO58" i="13"/>
  <c r="CN58" i="13"/>
  <c r="CM58" i="13"/>
  <c r="CL58" i="13"/>
  <c r="CK58" i="13"/>
  <c r="CJ58" i="13"/>
  <c r="CI58" i="13"/>
  <c r="CH58" i="13"/>
  <c r="CG58" i="13"/>
  <c r="CF58" i="13"/>
  <c r="CE58" i="13"/>
  <c r="CD58" i="13"/>
  <c r="CC58" i="13"/>
  <c r="CB58" i="13"/>
  <c r="CA58" i="13"/>
  <c r="BZ58" i="13"/>
  <c r="BY58" i="13"/>
  <c r="BX58" i="13"/>
  <c r="BW58" i="13"/>
  <c r="BV58" i="13"/>
  <c r="BU58" i="13"/>
  <c r="BT58" i="13"/>
  <c r="BS58" i="13"/>
  <c r="BR58" i="13"/>
  <c r="BQ58" i="13"/>
  <c r="BP58" i="13"/>
  <c r="BO58" i="13"/>
  <c r="BN58" i="13"/>
  <c r="BM58" i="13"/>
  <c r="BL58" i="13"/>
  <c r="BK58" i="13"/>
  <c r="BJ58" i="13"/>
  <c r="BI58" i="13"/>
  <c r="BH58" i="13"/>
  <c r="BG58" i="13"/>
  <c r="BF58" i="13"/>
  <c r="BE58" i="13"/>
  <c r="BD58" i="13"/>
  <c r="BC58" i="13"/>
  <c r="BB58" i="13"/>
  <c r="BA58" i="13"/>
  <c r="AZ58" i="13"/>
  <c r="AY58" i="13"/>
  <c r="AX58" i="13"/>
  <c r="AW58" i="13"/>
  <c r="AV58" i="13"/>
  <c r="AU58" i="13"/>
  <c r="AT58" i="13"/>
  <c r="AS58" i="13"/>
  <c r="AR58" i="13"/>
  <c r="AQ58" i="13"/>
  <c r="AP58" i="13"/>
  <c r="AO58" i="13"/>
  <c r="AN58" i="13"/>
  <c r="AM58" i="13"/>
  <c r="AL58" i="13"/>
  <c r="AK58" i="13"/>
  <c r="AJ58" i="13"/>
  <c r="AI58" i="13"/>
  <c r="AH58" i="13"/>
  <c r="AG58" i="13"/>
  <c r="AF58" i="13"/>
  <c r="AE58" i="13"/>
  <c r="AD58" i="13"/>
  <c r="AC58" i="13"/>
  <c r="AB58" i="13"/>
  <c r="AA58" i="13"/>
  <c r="Z58" i="13"/>
  <c r="Y58" i="13"/>
  <c r="X58" i="13"/>
  <c r="I46" i="13"/>
  <c r="CY45" i="13"/>
  <c r="CX45" i="13"/>
  <c r="CW45" i="13"/>
  <c r="CV45" i="13"/>
  <c r="CU45" i="13"/>
  <c r="CT45" i="13"/>
  <c r="CS45" i="13"/>
  <c r="CR45" i="13"/>
  <c r="CQ45" i="13"/>
  <c r="CP45" i="13"/>
  <c r="CO45" i="13"/>
  <c r="CN45" i="13"/>
  <c r="CM45" i="13"/>
  <c r="CL45" i="13"/>
  <c r="CK45" i="13"/>
  <c r="CJ45" i="13"/>
  <c r="CI45" i="13"/>
  <c r="CH45" i="13"/>
  <c r="CG45" i="13"/>
  <c r="CF45" i="13"/>
  <c r="CE45" i="13"/>
  <c r="CD45" i="13"/>
  <c r="CC45" i="13"/>
  <c r="CB45" i="13"/>
  <c r="CA45" i="13"/>
  <c r="BZ45" i="13"/>
  <c r="BY45" i="13"/>
  <c r="BX45" i="13"/>
  <c r="BW45" i="13"/>
  <c r="BV45" i="13"/>
  <c r="BU45" i="13"/>
  <c r="BT45" i="13"/>
  <c r="BS45" i="13"/>
  <c r="BR45" i="13"/>
  <c r="BQ45" i="13"/>
  <c r="BP45" i="13"/>
  <c r="BO45" i="13"/>
  <c r="BN45" i="13"/>
  <c r="BM45" i="13"/>
  <c r="BL45" i="13"/>
  <c r="BK45" i="13"/>
  <c r="BJ45" i="13"/>
  <c r="BI45" i="13"/>
  <c r="BH45" i="13"/>
  <c r="BG45" i="13"/>
  <c r="BF45" i="13"/>
  <c r="BE45" i="13"/>
  <c r="BD45" i="13"/>
  <c r="BC45" i="13"/>
  <c r="BB45" i="13"/>
  <c r="BA45" i="13"/>
  <c r="AZ45" i="13"/>
  <c r="AY45" i="13"/>
  <c r="AX45" i="13"/>
  <c r="AW45" i="13"/>
  <c r="AV45" i="13"/>
  <c r="AU45" i="13"/>
  <c r="AT45" i="13"/>
  <c r="AS45" i="13"/>
  <c r="AR45" i="13"/>
  <c r="AQ45" i="13"/>
  <c r="AP45" i="13"/>
  <c r="AO45" i="13"/>
  <c r="AN45" i="13"/>
  <c r="AM45" i="13"/>
  <c r="AL45" i="13"/>
  <c r="AK45" i="13"/>
  <c r="AJ45" i="13"/>
  <c r="AI45" i="13"/>
  <c r="AH45" i="13"/>
  <c r="AG45" i="13"/>
  <c r="AF45" i="13"/>
  <c r="AE45" i="13"/>
  <c r="AD45" i="13"/>
  <c r="AC45" i="13"/>
  <c r="AB45" i="13"/>
  <c r="AA45" i="13"/>
  <c r="Z45" i="13"/>
  <c r="Y45" i="13"/>
  <c r="X45" i="13"/>
  <c r="I33" i="13"/>
  <c r="CY32" i="13"/>
  <c r="CX32" i="13"/>
  <c r="CW32" i="13"/>
  <c r="CV32" i="13"/>
  <c r="CU32" i="13"/>
  <c r="CT32" i="13"/>
  <c r="CS32" i="13"/>
  <c r="CR32" i="13"/>
  <c r="CQ32" i="13"/>
  <c r="CP32" i="13"/>
  <c r="CO32" i="13"/>
  <c r="CN32" i="13"/>
  <c r="CM32" i="13"/>
  <c r="CL32" i="13"/>
  <c r="CK32" i="13"/>
  <c r="CJ32" i="13"/>
  <c r="CI32" i="13"/>
  <c r="CH32" i="13"/>
  <c r="CG32" i="13"/>
  <c r="CF32" i="13"/>
  <c r="CE32" i="13"/>
  <c r="CD32" i="13"/>
  <c r="CC32" i="13"/>
  <c r="CB32" i="13"/>
  <c r="CA32" i="13"/>
  <c r="BZ32" i="13"/>
  <c r="BY32" i="13"/>
  <c r="BX32" i="13"/>
  <c r="BW32" i="13"/>
  <c r="BV32" i="13"/>
  <c r="BU32" i="13"/>
  <c r="BT32" i="13"/>
  <c r="BS32" i="13"/>
  <c r="BR32" i="13"/>
  <c r="BQ32" i="13"/>
  <c r="BP32" i="13"/>
  <c r="BO32" i="13"/>
  <c r="BN32" i="13"/>
  <c r="BM32" i="13"/>
  <c r="BL32" i="13"/>
  <c r="BK32" i="13"/>
  <c r="BJ32" i="13"/>
  <c r="BI32" i="13"/>
  <c r="BH32" i="13"/>
  <c r="BG32" i="13"/>
  <c r="BF32" i="13"/>
  <c r="BE32" i="13"/>
  <c r="BD32" i="13"/>
  <c r="BC32"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AD32" i="13"/>
  <c r="AC32" i="13"/>
  <c r="AB32" i="13"/>
  <c r="AA32" i="13"/>
  <c r="Z32" i="13"/>
  <c r="Y32" i="13"/>
  <c r="X32" i="13"/>
  <c r="I20" i="13"/>
  <c r="DW19" i="13"/>
  <c r="DV19" i="13"/>
  <c r="DU19" i="13"/>
  <c r="DT19" i="13"/>
  <c r="DS19" i="13"/>
  <c r="DR19" i="13"/>
  <c r="DQ19" i="13"/>
  <c r="DP19" i="13"/>
  <c r="DO19" i="13"/>
  <c r="DN19" i="13"/>
  <c r="DM19" i="13"/>
  <c r="DL19" i="13"/>
  <c r="DK19" i="13"/>
  <c r="DJ19" i="13"/>
  <c r="DI19" i="13"/>
  <c r="DH19" i="13"/>
  <c r="DG19" i="13"/>
  <c r="DF19" i="13"/>
  <c r="DE19" i="13"/>
  <c r="DD19" i="13"/>
  <c r="DC19" i="13"/>
  <c r="DB19" i="13"/>
  <c r="DA19" i="13"/>
  <c r="CZ19" i="13"/>
  <c r="CY19" i="13"/>
  <c r="CX19" i="13"/>
  <c r="CW19" i="13"/>
  <c r="CV19" i="13"/>
  <c r="CU19" i="13"/>
  <c r="CT19" i="13"/>
  <c r="CS19" i="13"/>
  <c r="CR19" i="13"/>
  <c r="CQ19" i="13"/>
  <c r="CP19" i="13"/>
  <c r="CO19" i="13"/>
  <c r="CN19" i="13"/>
  <c r="CM19" i="13"/>
  <c r="CL19" i="13"/>
  <c r="CK19" i="13"/>
  <c r="CJ19" i="13"/>
  <c r="CI19" i="13"/>
  <c r="CH19" i="13"/>
  <c r="CG19" i="13"/>
  <c r="CF19" i="13"/>
  <c r="CE19" i="13"/>
  <c r="CD19" i="13"/>
  <c r="CC19" i="13"/>
  <c r="CB19" i="13"/>
  <c r="CA19" i="13"/>
  <c r="BZ19" i="13"/>
  <c r="BY19" i="13"/>
  <c r="BX19" i="13"/>
  <c r="BW19" i="13"/>
  <c r="BV19" i="13"/>
  <c r="BU19" i="13"/>
  <c r="BT19" i="13"/>
  <c r="BS19" i="13"/>
  <c r="BR19" i="13"/>
  <c r="BQ19" i="13"/>
  <c r="BP19" i="13"/>
  <c r="BO19" i="13"/>
  <c r="BN19" i="13"/>
  <c r="BM19" i="13"/>
  <c r="BL19" i="13"/>
  <c r="BK19" i="13"/>
  <c r="BJ19" i="13"/>
  <c r="BI19" i="13"/>
  <c r="BH19" i="13"/>
  <c r="BG19" i="13"/>
  <c r="BF19" i="13"/>
  <c r="BE19" i="13"/>
  <c r="BD19" i="13"/>
  <c r="BC19" i="13"/>
  <c r="BB19" i="13"/>
  <c r="BA19" i="13"/>
  <c r="AZ19" i="13"/>
  <c r="AY19" i="13"/>
  <c r="AX19" i="13"/>
  <c r="AW19" i="13"/>
  <c r="AV19" i="13"/>
  <c r="AU19" i="13"/>
  <c r="AT19" i="13"/>
  <c r="AS19" i="13"/>
  <c r="AR19" i="13"/>
  <c r="AQ19" i="13"/>
  <c r="AP19" i="13"/>
  <c r="AO19" i="13"/>
  <c r="AN19" i="13"/>
  <c r="AM19" i="13"/>
  <c r="AL19" i="13"/>
  <c r="AK19" i="13"/>
  <c r="AJ19" i="13"/>
  <c r="AI19" i="13"/>
  <c r="AH19" i="13"/>
  <c r="AG19" i="13"/>
  <c r="AF19" i="13"/>
  <c r="AE19" i="13"/>
  <c r="AD19" i="13"/>
  <c r="AC19" i="13"/>
  <c r="AB19" i="13"/>
  <c r="AA19" i="13"/>
  <c r="Z19" i="13"/>
  <c r="Y19" i="13"/>
  <c r="X19" i="13"/>
  <c r="I7" i="13"/>
  <c r="J8" i="11" l="1"/>
  <c r="K8" i="11"/>
  <c r="I8" i="11"/>
  <c r="H7" i="11"/>
  <c r="H6" i="11"/>
  <c r="H7" i="6"/>
  <c r="H6" i="6"/>
  <c r="H19" i="4" l="1"/>
  <c r="J20"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H40" i="3" l="1"/>
  <c r="H34" i="3"/>
  <c r="H31" i="3"/>
  <c r="H23" i="3"/>
  <c r="H20" i="3"/>
  <c r="H17" i="3"/>
  <c r="H13" i="3"/>
  <c r="H12" i="3" s="1"/>
  <c r="I4" i="3"/>
  <c r="D17" i="1" l="1"/>
  <c r="H41" i="10" l="1"/>
  <c r="I41" i="10" s="1"/>
  <c r="J41" i="10" s="1"/>
  <c r="K41" i="10" s="1"/>
  <c r="L41" i="10" s="1"/>
  <c r="M41" i="10" s="1"/>
  <c r="L31" i="8" l="1"/>
  <c r="L35" i="10" s="1"/>
  <c r="M31" i="8"/>
  <c r="M35" i="10" s="1"/>
  <c r="N31" i="8"/>
  <c r="O31" i="8"/>
  <c r="P31" i="8"/>
  <c r="Q31" i="8"/>
  <c r="R31" i="8"/>
  <c r="S31" i="8"/>
  <c r="T31" i="8"/>
  <c r="U31" i="8"/>
  <c r="V31" i="8"/>
  <c r="W31" i="8"/>
  <c r="X31" i="8"/>
  <c r="Y31" i="8"/>
  <c r="Z31" i="8"/>
  <c r="AA31" i="8"/>
  <c r="AB31" i="8"/>
  <c r="AC31" i="8"/>
  <c r="AD31" i="8"/>
  <c r="AE31" i="8"/>
  <c r="AF31" i="8"/>
  <c r="AG31" i="8"/>
  <c r="AH31" i="8"/>
  <c r="AI31" i="8"/>
  <c r="AJ31" i="8"/>
  <c r="DW510" i="13"/>
  <c r="DV510" i="13"/>
  <c r="DU510" i="13"/>
  <c r="DT510" i="13"/>
  <c r="DS510" i="13"/>
  <c r="DR510" i="13"/>
  <c r="DQ510" i="13"/>
  <c r="DP510" i="13"/>
  <c r="DO510" i="13"/>
  <c r="DN510" i="13"/>
  <c r="DM510" i="13"/>
  <c r="DL510" i="13"/>
  <c r="DK510" i="13"/>
  <c r="DJ510" i="13"/>
  <c r="DI510" i="13"/>
  <c r="DH510" i="13"/>
  <c r="DG510" i="13"/>
  <c r="DF510" i="13"/>
  <c r="DE510" i="13"/>
  <c r="DD510" i="13"/>
  <c r="DC510" i="13"/>
  <c r="DB510" i="13"/>
  <c r="DA510" i="13"/>
  <c r="CZ510" i="13"/>
  <c r="CY510" i="13"/>
  <c r="CX510" i="13"/>
  <c r="CW510" i="13"/>
  <c r="CV510" i="13"/>
  <c r="CU510" i="13"/>
  <c r="CT510" i="13"/>
  <c r="CS510" i="13"/>
  <c r="CR510" i="13"/>
  <c r="CQ510" i="13"/>
  <c r="CP510" i="13"/>
  <c r="CO510" i="13"/>
  <c r="CN510" i="13"/>
  <c r="CM510" i="13"/>
  <c r="CL510" i="13"/>
  <c r="CK510" i="13"/>
  <c r="CJ510" i="13"/>
  <c r="CI510" i="13"/>
  <c r="CH510" i="13"/>
  <c r="CG510" i="13"/>
  <c r="CF510" i="13"/>
  <c r="CE510" i="13"/>
  <c r="CD510" i="13"/>
  <c r="CC510" i="13"/>
  <c r="CB510" i="13"/>
  <c r="CA510" i="13"/>
  <c r="BZ510" i="13"/>
  <c r="BY510" i="13"/>
  <c r="BX510" i="13"/>
  <c r="BW510" i="13"/>
  <c r="BV510" i="13"/>
  <c r="BU510" i="13"/>
  <c r="BT510" i="13"/>
  <c r="BS510" i="13"/>
  <c r="BR510" i="13"/>
  <c r="BQ510" i="13"/>
  <c r="BP510" i="13"/>
  <c r="BO510" i="13"/>
  <c r="BN510" i="13"/>
  <c r="BM510" i="13"/>
  <c r="BL510" i="13"/>
  <c r="BK510" i="13"/>
  <c r="BJ510" i="13"/>
  <c r="BI510" i="13"/>
  <c r="BH510" i="13"/>
  <c r="BG510" i="13"/>
  <c r="BF510" i="13"/>
  <c r="BE510" i="13"/>
  <c r="BD510" i="13"/>
  <c r="BC510" i="13"/>
  <c r="BB510" i="13"/>
  <c r="BA510" i="13"/>
  <c r="AZ510" i="13"/>
  <c r="AY510" i="13"/>
  <c r="AX510" i="13"/>
  <c r="AW510" i="13"/>
  <c r="AV510" i="13"/>
  <c r="AU510" i="13"/>
  <c r="AT510" i="13"/>
  <c r="AS510" i="13"/>
  <c r="AR510" i="13"/>
  <c r="AQ510" i="13"/>
  <c r="AP510" i="13"/>
  <c r="AO510" i="13"/>
  <c r="AN510" i="13"/>
  <c r="AM510" i="13"/>
  <c r="AL510" i="13"/>
  <c r="AK510" i="13"/>
  <c r="AJ510" i="13"/>
  <c r="AI510" i="13"/>
  <c r="AH510" i="13"/>
  <c r="AG510" i="13"/>
  <c r="AF510" i="13"/>
  <c r="AE510" i="13"/>
  <c r="AD510" i="13"/>
  <c r="AC510" i="13"/>
  <c r="AB510" i="13"/>
  <c r="AA510" i="13"/>
  <c r="Z510" i="13"/>
  <c r="Y510" i="13"/>
  <c r="X510" i="13"/>
  <c r="DW509" i="13"/>
  <c r="DV509" i="13"/>
  <c r="DU509" i="13"/>
  <c r="DT509" i="13"/>
  <c r="DS509" i="13"/>
  <c r="DR509" i="13"/>
  <c r="DQ509" i="13"/>
  <c r="DP509" i="13"/>
  <c r="DO509" i="13"/>
  <c r="DN509" i="13"/>
  <c r="DM509" i="13"/>
  <c r="DL509" i="13"/>
  <c r="DK509" i="13"/>
  <c r="DJ509" i="13"/>
  <c r="DI509" i="13"/>
  <c r="DH509" i="13"/>
  <c r="DG509" i="13"/>
  <c r="DF509" i="13"/>
  <c r="DE509" i="13"/>
  <c r="DD509" i="13"/>
  <c r="DC509" i="13"/>
  <c r="DB509" i="13"/>
  <c r="DA509" i="13"/>
  <c r="CZ509" i="13"/>
  <c r="CY509" i="13"/>
  <c r="CX509" i="13"/>
  <c r="CW509" i="13"/>
  <c r="CV509" i="13"/>
  <c r="CU509" i="13"/>
  <c r="CT509" i="13"/>
  <c r="CS509" i="13"/>
  <c r="CR509" i="13"/>
  <c r="CQ509" i="13"/>
  <c r="CP509" i="13"/>
  <c r="CO509" i="13"/>
  <c r="CN509" i="13"/>
  <c r="CM509" i="13"/>
  <c r="CL509" i="13"/>
  <c r="CK509" i="13"/>
  <c r="CJ509" i="13"/>
  <c r="CI509" i="13"/>
  <c r="CH509" i="13"/>
  <c r="CG509" i="13"/>
  <c r="CF509" i="13"/>
  <c r="CE509" i="13"/>
  <c r="CD509" i="13"/>
  <c r="CC509" i="13"/>
  <c r="CB509" i="13"/>
  <c r="CA509" i="13"/>
  <c r="BZ509" i="13"/>
  <c r="BY509" i="13"/>
  <c r="BX509" i="13"/>
  <c r="BW509" i="13"/>
  <c r="BV509" i="13"/>
  <c r="BU509" i="13"/>
  <c r="BT509" i="13"/>
  <c r="BS509" i="13"/>
  <c r="BR509" i="13"/>
  <c r="BQ509" i="13"/>
  <c r="BP509" i="13"/>
  <c r="BO509" i="13"/>
  <c r="BN509" i="13"/>
  <c r="BM509" i="13"/>
  <c r="BL509" i="13"/>
  <c r="BK509" i="13"/>
  <c r="BJ509" i="13"/>
  <c r="BI509" i="13"/>
  <c r="BH509" i="13"/>
  <c r="BG509" i="13"/>
  <c r="BF509" i="13"/>
  <c r="BE509" i="13"/>
  <c r="BD509" i="13"/>
  <c r="BC509" i="13"/>
  <c r="BB509" i="13"/>
  <c r="BA509" i="13"/>
  <c r="AZ509" i="13"/>
  <c r="AY509" i="13"/>
  <c r="AX509" i="13"/>
  <c r="AW509" i="13"/>
  <c r="AV509" i="13"/>
  <c r="AU509" i="13"/>
  <c r="AT509" i="13"/>
  <c r="AS509" i="13"/>
  <c r="AR509" i="13"/>
  <c r="AQ509" i="13"/>
  <c r="AP509" i="13"/>
  <c r="AO509" i="13"/>
  <c r="AN509" i="13"/>
  <c r="AM509" i="13"/>
  <c r="AL509" i="13"/>
  <c r="AK509" i="13"/>
  <c r="AJ509" i="13"/>
  <c r="AI509" i="13"/>
  <c r="AH509" i="13"/>
  <c r="AG509" i="13"/>
  <c r="AF509" i="13"/>
  <c r="AE509" i="13"/>
  <c r="AD509" i="13"/>
  <c r="AC509" i="13"/>
  <c r="AB509" i="13"/>
  <c r="AA509" i="13"/>
  <c r="Z509" i="13"/>
  <c r="Y509" i="13"/>
  <c r="X509" i="13"/>
  <c r="DW508" i="13"/>
  <c r="DV508" i="13"/>
  <c r="DU508" i="13"/>
  <c r="DT508" i="13"/>
  <c r="DS508" i="13"/>
  <c r="DR508" i="13"/>
  <c r="DQ508" i="13"/>
  <c r="DP508" i="13"/>
  <c r="DO508" i="13"/>
  <c r="DN508" i="13"/>
  <c r="DM508" i="13"/>
  <c r="DL508" i="13"/>
  <c r="DK508" i="13"/>
  <c r="DJ508" i="13"/>
  <c r="DI508" i="13"/>
  <c r="DH508" i="13"/>
  <c r="DG508" i="13"/>
  <c r="DF508" i="13"/>
  <c r="DE508" i="13"/>
  <c r="DD508" i="13"/>
  <c r="DC508" i="13"/>
  <c r="DB508" i="13"/>
  <c r="DA508" i="13"/>
  <c r="CZ508" i="13"/>
  <c r="CY508" i="13"/>
  <c r="CX508" i="13"/>
  <c r="CW508" i="13"/>
  <c r="CV508" i="13"/>
  <c r="CU508" i="13"/>
  <c r="CT508" i="13"/>
  <c r="CS508" i="13"/>
  <c r="CR508" i="13"/>
  <c r="CQ508" i="13"/>
  <c r="CP508" i="13"/>
  <c r="CO508" i="13"/>
  <c r="CN508" i="13"/>
  <c r="CM508" i="13"/>
  <c r="CL508" i="13"/>
  <c r="CK508" i="13"/>
  <c r="CJ508" i="13"/>
  <c r="CI508" i="13"/>
  <c r="CH508" i="13"/>
  <c r="CG508" i="13"/>
  <c r="CF508" i="13"/>
  <c r="CE508" i="13"/>
  <c r="CD508" i="13"/>
  <c r="CC508" i="13"/>
  <c r="CB508" i="13"/>
  <c r="CA508" i="13"/>
  <c r="BZ508" i="13"/>
  <c r="BY508" i="13"/>
  <c r="BX508" i="13"/>
  <c r="BW508" i="13"/>
  <c r="BV508" i="13"/>
  <c r="BU508" i="13"/>
  <c r="BT508" i="13"/>
  <c r="BS508" i="13"/>
  <c r="BR508" i="13"/>
  <c r="BQ508" i="13"/>
  <c r="BP508" i="13"/>
  <c r="BO508" i="13"/>
  <c r="BN508" i="13"/>
  <c r="BM508" i="13"/>
  <c r="BL508" i="13"/>
  <c r="BK508" i="13"/>
  <c r="BJ508" i="13"/>
  <c r="BI508" i="13"/>
  <c r="BH508" i="13"/>
  <c r="BG508" i="13"/>
  <c r="BF508" i="13"/>
  <c r="BE508" i="13"/>
  <c r="BD508" i="13"/>
  <c r="BC508" i="13"/>
  <c r="BB508" i="13"/>
  <c r="BA508" i="13"/>
  <c r="AZ508" i="13"/>
  <c r="AY508" i="13"/>
  <c r="AX508" i="13"/>
  <c r="AW508" i="13"/>
  <c r="AV508" i="13"/>
  <c r="AU508" i="13"/>
  <c r="AT508" i="13"/>
  <c r="AS508" i="13"/>
  <c r="AR508" i="13"/>
  <c r="AQ508" i="13"/>
  <c r="AP508" i="13"/>
  <c r="AO508" i="13"/>
  <c r="AN508" i="13"/>
  <c r="AM508" i="13"/>
  <c r="AL508" i="13"/>
  <c r="AK508" i="13"/>
  <c r="AJ508" i="13"/>
  <c r="AI508" i="13"/>
  <c r="AH508" i="13"/>
  <c r="AG508" i="13"/>
  <c r="AF508" i="13"/>
  <c r="AE508" i="13"/>
  <c r="AD508" i="13"/>
  <c r="AC508" i="13"/>
  <c r="AB508" i="13"/>
  <c r="AA508" i="13"/>
  <c r="Z508" i="13"/>
  <c r="Y508" i="13"/>
  <c r="X508" i="13"/>
  <c r="DW507" i="13"/>
  <c r="DV507" i="13"/>
  <c r="DU507" i="13"/>
  <c r="DT507" i="13"/>
  <c r="DS507" i="13"/>
  <c r="DR507" i="13"/>
  <c r="DQ507" i="13"/>
  <c r="DP507" i="13"/>
  <c r="DO507" i="13"/>
  <c r="DN507" i="13"/>
  <c r="DM507" i="13"/>
  <c r="DL507" i="13"/>
  <c r="DK507" i="13"/>
  <c r="DJ507" i="13"/>
  <c r="DI507" i="13"/>
  <c r="DH507" i="13"/>
  <c r="DG507" i="13"/>
  <c r="DF507" i="13"/>
  <c r="DE507" i="13"/>
  <c r="DD507" i="13"/>
  <c r="DC507" i="13"/>
  <c r="DB507" i="13"/>
  <c r="DA507" i="13"/>
  <c r="CZ507" i="13"/>
  <c r="CY507" i="13"/>
  <c r="CX507" i="13"/>
  <c r="CW507" i="13"/>
  <c r="CV507" i="13"/>
  <c r="CU507" i="13"/>
  <c r="CT507" i="13"/>
  <c r="CS507" i="13"/>
  <c r="CR507" i="13"/>
  <c r="CQ507" i="13"/>
  <c r="CP507" i="13"/>
  <c r="CO507" i="13"/>
  <c r="CN507" i="13"/>
  <c r="CM507" i="13"/>
  <c r="CL507" i="13"/>
  <c r="CK507" i="13"/>
  <c r="CJ507" i="13"/>
  <c r="CI507" i="13"/>
  <c r="CH507" i="13"/>
  <c r="CG507" i="13"/>
  <c r="CF507" i="13"/>
  <c r="CE507" i="13"/>
  <c r="CD507" i="13"/>
  <c r="CC507" i="13"/>
  <c r="CB507" i="13"/>
  <c r="CA507" i="13"/>
  <c r="BZ507" i="13"/>
  <c r="BY507" i="13"/>
  <c r="BX507" i="13"/>
  <c r="BW507" i="13"/>
  <c r="BV507" i="13"/>
  <c r="BU507" i="13"/>
  <c r="BT507" i="13"/>
  <c r="BS507" i="13"/>
  <c r="BR507" i="13"/>
  <c r="BQ507" i="13"/>
  <c r="BP507" i="13"/>
  <c r="BO507" i="13"/>
  <c r="BN507" i="13"/>
  <c r="BM507" i="13"/>
  <c r="BL507" i="13"/>
  <c r="BK507" i="13"/>
  <c r="BJ507" i="13"/>
  <c r="BI507" i="13"/>
  <c r="BH507" i="13"/>
  <c r="BG507" i="13"/>
  <c r="BF507" i="13"/>
  <c r="BE507" i="13"/>
  <c r="BD507" i="13"/>
  <c r="BC507" i="13"/>
  <c r="BB507" i="13"/>
  <c r="BA507" i="13"/>
  <c r="AZ507" i="13"/>
  <c r="AY507" i="13"/>
  <c r="AX507" i="13"/>
  <c r="AW507" i="13"/>
  <c r="AV507" i="13"/>
  <c r="AU507" i="13"/>
  <c r="AT507" i="13"/>
  <c r="AS507" i="13"/>
  <c r="AR507" i="13"/>
  <c r="AQ507" i="13"/>
  <c r="AP507" i="13"/>
  <c r="AO507" i="13"/>
  <c r="AN507" i="13"/>
  <c r="AM507" i="13"/>
  <c r="AL507" i="13"/>
  <c r="AK507" i="13"/>
  <c r="AJ507" i="13"/>
  <c r="AI507" i="13"/>
  <c r="AH507" i="13"/>
  <c r="AG507" i="13"/>
  <c r="AF507" i="13"/>
  <c r="AE507" i="13"/>
  <c r="AD507" i="13"/>
  <c r="AC507" i="13"/>
  <c r="AB507" i="13"/>
  <c r="AA507" i="13"/>
  <c r="Z507" i="13"/>
  <c r="Y507" i="13"/>
  <c r="X507" i="13"/>
  <c r="DW506" i="13"/>
  <c r="DV506" i="13"/>
  <c r="DU506" i="13"/>
  <c r="DT506" i="13"/>
  <c r="DS506" i="13"/>
  <c r="DR506" i="13"/>
  <c r="DQ506" i="13"/>
  <c r="DP506" i="13"/>
  <c r="DO506" i="13"/>
  <c r="DN506" i="13"/>
  <c r="DM506" i="13"/>
  <c r="DL506" i="13"/>
  <c r="DK506" i="13"/>
  <c r="DJ506" i="13"/>
  <c r="DI506" i="13"/>
  <c r="DH506" i="13"/>
  <c r="DG506" i="13"/>
  <c r="DF506" i="13"/>
  <c r="DE506" i="13"/>
  <c r="DD506" i="13"/>
  <c r="DC506" i="13"/>
  <c r="DB506" i="13"/>
  <c r="DA506" i="13"/>
  <c r="CZ506" i="13"/>
  <c r="CY506" i="13"/>
  <c r="CX506" i="13"/>
  <c r="CW506" i="13"/>
  <c r="CV506" i="13"/>
  <c r="CU506" i="13"/>
  <c r="CT506" i="13"/>
  <c r="CS506" i="13"/>
  <c r="CR506" i="13"/>
  <c r="CQ506" i="13"/>
  <c r="CP506" i="13"/>
  <c r="CO506" i="13"/>
  <c r="CN506" i="13"/>
  <c r="CM506" i="13"/>
  <c r="CL506" i="13"/>
  <c r="CK506" i="13"/>
  <c r="CJ506" i="13"/>
  <c r="CI506" i="13"/>
  <c r="CH506" i="13"/>
  <c r="CG506" i="13"/>
  <c r="CF506" i="13"/>
  <c r="CE506" i="13"/>
  <c r="CD506" i="13"/>
  <c r="CC506" i="13"/>
  <c r="CB506" i="13"/>
  <c r="CA506" i="13"/>
  <c r="BZ506" i="13"/>
  <c r="BY506" i="13"/>
  <c r="BX506" i="13"/>
  <c r="BW506" i="13"/>
  <c r="BV506" i="13"/>
  <c r="BU506" i="13"/>
  <c r="BT506" i="13"/>
  <c r="BS506" i="13"/>
  <c r="BR506" i="13"/>
  <c r="BQ506" i="13"/>
  <c r="BP506" i="13"/>
  <c r="BO506" i="13"/>
  <c r="BN506" i="13"/>
  <c r="BM506" i="13"/>
  <c r="BL506" i="13"/>
  <c r="BK506" i="13"/>
  <c r="BJ506" i="13"/>
  <c r="BI506" i="13"/>
  <c r="BH506" i="13"/>
  <c r="BG506" i="13"/>
  <c r="BF506" i="13"/>
  <c r="BE506" i="13"/>
  <c r="BD506" i="13"/>
  <c r="BC506" i="13"/>
  <c r="BB506" i="13"/>
  <c r="BA506" i="13"/>
  <c r="AZ506" i="13"/>
  <c r="AY506" i="13"/>
  <c r="AX506" i="13"/>
  <c r="AW506" i="13"/>
  <c r="AV506" i="13"/>
  <c r="AU506" i="13"/>
  <c r="AT506" i="13"/>
  <c r="AS506" i="13"/>
  <c r="AR506" i="13"/>
  <c r="AQ506" i="13"/>
  <c r="AP506" i="13"/>
  <c r="AO506" i="13"/>
  <c r="AN506" i="13"/>
  <c r="AM506" i="13"/>
  <c r="AL506" i="13"/>
  <c r="AK506" i="13"/>
  <c r="AJ506" i="13"/>
  <c r="AI506" i="13"/>
  <c r="AH506" i="13"/>
  <c r="AG506" i="13"/>
  <c r="AF506" i="13"/>
  <c r="AE506" i="13"/>
  <c r="AD506" i="13"/>
  <c r="AC506" i="13"/>
  <c r="AB506" i="13"/>
  <c r="AA506" i="13"/>
  <c r="Z506" i="13"/>
  <c r="Y506" i="13"/>
  <c r="X506" i="13"/>
  <c r="DW505" i="13"/>
  <c r="DV505" i="13"/>
  <c r="DU505" i="13"/>
  <c r="DT505" i="13"/>
  <c r="DS505" i="13"/>
  <c r="DR505" i="13"/>
  <c r="DQ505" i="13"/>
  <c r="DP505" i="13"/>
  <c r="DO505" i="13"/>
  <c r="DN505" i="13"/>
  <c r="DM505" i="13"/>
  <c r="DL505" i="13"/>
  <c r="DK505" i="13"/>
  <c r="DJ505" i="13"/>
  <c r="DI505" i="13"/>
  <c r="DH505" i="13"/>
  <c r="DG505" i="13"/>
  <c r="DF505" i="13"/>
  <c r="DE505" i="13"/>
  <c r="DD505" i="13"/>
  <c r="DC505" i="13"/>
  <c r="DB505" i="13"/>
  <c r="DA505" i="13"/>
  <c r="CZ505" i="13"/>
  <c r="CY505" i="13"/>
  <c r="CX505" i="13"/>
  <c r="CW505" i="13"/>
  <c r="CV505" i="13"/>
  <c r="CU505" i="13"/>
  <c r="CT505" i="13"/>
  <c r="CS505" i="13"/>
  <c r="CR505" i="13"/>
  <c r="CQ505" i="13"/>
  <c r="CP505" i="13"/>
  <c r="CO505" i="13"/>
  <c r="CN505" i="13"/>
  <c r="CM505" i="13"/>
  <c r="CL505" i="13"/>
  <c r="CK505" i="13"/>
  <c r="CJ505" i="13"/>
  <c r="CI505" i="13"/>
  <c r="CH505" i="13"/>
  <c r="CG505" i="13"/>
  <c r="CF505" i="13"/>
  <c r="CE505" i="13"/>
  <c r="CD505" i="13"/>
  <c r="CC505" i="13"/>
  <c r="CB505" i="13"/>
  <c r="CA505" i="13"/>
  <c r="BZ505" i="13"/>
  <c r="BY505" i="13"/>
  <c r="BX505" i="13"/>
  <c r="BW505" i="13"/>
  <c r="BV505" i="13"/>
  <c r="BU505" i="13"/>
  <c r="BT505" i="13"/>
  <c r="BS505" i="13"/>
  <c r="BR505" i="13"/>
  <c r="BQ505" i="13"/>
  <c r="BP505" i="13"/>
  <c r="BO505" i="13"/>
  <c r="BN505" i="13"/>
  <c r="BM505" i="13"/>
  <c r="BL505" i="13"/>
  <c r="BK505" i="13"/>
  <c r="BJ505" i="13"/>
  <c r="BI505" i="13"/>
  <c r="BH505" i="13"/>
  <c r="BG505" i="13"/>
  <c r="BF505" i="13"/>
  <c r="BE505" i="13"/>
  <c r="BD505" i="13"/>
  <c r="BC505" i="13"/>
  <c r="BB505" i="13"/>
  <c r="BA505" i="13"/>
  <c r="AZ505" i="13"/>
  <c r="AY505" i="13"/>
  <c r="AX505" i="13"/>
  <c r="AW505" i="13"/>
  <c r="AV505" i="13"/>
  <c r="AU505" i="13"/>
  <c r="AT505" i="13"/>
  <c r="AS505" i="13"/>
  <c r="AR505" i="13"/>
  <c r="AQ505" i="13"/>
  <c r="AP505" i="13"/>
  <c r="AO505" i="13"/>
  <c r="AN505" i="13"/>
  <c r="AM505" i="13"/>
  <c r="AL505" i="13"/>
  <c r="AK505" i="13"/>
  <c r="AJ505" i="13"/>
  <c r="AI505" i="13"/>
  <c r="AH505" i="13"/>
  <c r="AG505" i="13"/>
  <c r="AF505" i="13"/>
  <c r="AE505" i="13"/>
  <c r="AD505" i="13"/>
  <c r="AC505" i="13"/>
  <c r="AB505" i="13"/>
  <c r="AA505" i="13"/>
  <c r="Z505" i="13"/>
  <c r="Y505" i="13"/>
  <c r="X505" i="13"/>
  <c r="DW504" i="13"/>
  <c r="DV504" i="13"/>
  <c r="DU504" i="13"/>
  <c r="DT504" i="13"/>
  <c r="DS504" i="13"/>
  <c r="DR504" i="13"/>
  <c r="DQ504" i="13"/>
  <c r="DP504" i="13"/>
  <c r="DO504" i="13"/>
  <c r="DN504" i="13"/>
  <c r="DM504" i="13"/>
  <c r="DL504" i="13"/>
  <c r="DK504" i="13"/>
  <c r="DJ504" i="13"/>
  <c r="DI504" i="13"/>
  <c r="DH504" i="13"/>
  <c r="DG504" i="13"/>
  <c r="DF504" i="13"/>
  <c r="DE504" i="13"/>
  <c r="DD504" i="13"/>
  <c r="DC504" i="13"/>
  <c r="DB504" i="13"/>
  <c r="DA504" i="13"/>
  <c r="CZ504" i="13"/>
  <c r="CY504" i="13"/>
  <c r="CX504" i="13"/>
  <c r="CW504" i="13"/>
  <c r="CV504" i="13"/>
  <c r="CU504" i="13"/>
  <c r="CT504" i="13"/>
  <c r="CS504" i="13"/>
  <c r="CR504" i="13"/>
  <c r="CQ504" i="13"/>
  <c r="CP504" i="13"/>
  <c r="CO504" i="13"/>
  <c r="CN504" i="13"/>
  <c r="CM504" i="13"/>
  <c r="CL504" i="13"/>
  <c r="CK504" i="13"/>
  <c r="CJ504" i="13"/>
  <c r="CI504" i="13"/>
  <c r="CH504" i="13"/>
  <c r="CG504" i="13"/>
  <c r="CF504" i="13"/>
  <c r="CE504" i="13"/>
  <c r="CD504" i="13"/>
  <c r="CC504" i="13"/>
  <c r="CB504" i="13"/>
  <c r="CA504" i="13"/>
  <c r="BZ504" i="13"/>
  <c r="BY504" i="13"/>
  <c r="BX504" i="13"/>
  <c r="BW504" i="13"/>
  <c r="BV504" i="13"/>
  <c r="BU504" i="13"/>
  <c r="BT504" i="13"/>
  <c r="BS504" i="13"/>
  <c r="BR504" i="13"/>
  <c r="BQ504" i="13"/>
  <c r="BP504" i="13"/>
  <c r="BO504" i="13"/>
  <c r="BN504" i="13"/>
  <c r="BM504" i="13"/>
  <c r="BL504" i="13"/>
  <c r="BK504" i="13"/>
  <c r="BJ504" i="13"/>
  <c r="BI504" i="13"/>
  <c r="BH504" i="13"/>
  <c r="BG504" i="13"/>
  <c r="BF504" i="13"/>
  <c r="BE504" i="13"/>
  <c r="BD504" i="13"/>
  <c r="BC504" i="13"/>
  <c r="BB504" i="13"/>
  <c r="BA504" i="13"/>
  <c r="AZ504" i="13"/>
  <c r="AY504" i="13"/>
  <c r="AX504" i="13"/>
  <c r="AW504" i="13"/>
  <c r="AV504" i="13"/>
  <c r="AU504" i="13"/>
  <c r="AT504" i="13"/>
  <c r="AS504" i="13"/>
  <c r="AR504" i="13"/>
  <c r="AQ504" i="13"/>
  <c r="AP504" i="13"/>
  <c r="AO504" i="13"/>
  <c r="AN504" i="13"/>
  <c r="AM504" i="13"/>
  <c r="AL504" i="13"/>
  <c r="AK504" i="13"/>
  <c r="AJ504" i="13"/>
  <c r="AI504" i="13"/>
  <c r="AH504" i="13"/>
  <c r="AG504" i="13"/>
  <c r="AF504" i="13"/>
  <c r="AE504" i="13"/>
  <c r="AD504" i="13"/>
  <c r="AC504" i="13"/>
  <c r="AB504" i="13"/>
  <c r="AA504" i="13"/>
  <c r="Z504" i="13"/>
  <c r="Y504" i="13"/>
  <c r="X504" i="13"/>
  <c r="DW503" i="13"/>
  <c r="DV503" i="13"/>
  <c r="DU503" i="13"/>
  <c r="DT503" i="13"/>
  <c r="DS503" i="13"/>
  <c r="DR503" i="13"/>
  <c r="DQ503" i="13"/>
  <c r="DP503" i="13"/>
  <c r="DO503" i="13"/>
  <c r="DN503" i="13"/>
  <c r="DM503" i="13"/>
  <c r="DL503" i="13"/>
  <c r="DK503" i="13"/>
  <c r="DJ503" i="13"/>
  <c r="DI503" i="13"/>
  <c r="DH503" i="13"/>
  <c r="DG503" i="13"/>
  <c r="DF503" i="13"/>
  <c r="DE503" i="13"/>
  <c r="DD503" i="13"/>
  <c r="DC503" i="13"/>
  <c r="DB503" i="13"/>
  <c r="DA503" i="13"/>
  <c r="CZ503" i="13"/>
  <c r="CY503" i="13"/>
  <c r="CX503" i="13"/>
  <c r="CW503" i="13"/>
  <c r="CV503" i="13"/>
  <c r="CU503" i="13"/>
  <c r="CT503" i="13"/>
  <c r="CS503" i="13"/>
  <c r="CR503" i="13"/>
  <c r="CQ503" i="13"/>
  <c r="CP503" i="13"/>
  <c r="CO503" i="13"/>
  <c r="CN503" i="13"/>
  <c r="CM503" i="13"/>
  <c r="CL503" i="13"/>
  <c r="CK503" i="13"/>
  <c r="CJ503" i="13"/>
  <c r="CI503" i="13"/>
  <c r="CH503" i="13"/>
  <c r="CG503" i="13"/>
  <c r="CF503" i="13"/>
  <c r="CE503" i="13"/>
  <c r="CD503" i="13"/>
  <c r="CC503" i="13"/>
  <c r="CB503" i="13"/>
  <c r="CA503" i="13"/>
  <c r="BZ503" i="13"/>
  <c r="BY503" i="13"/>
  <c r="BX503" i="13"/>
  <c r="BW503" i="13"/>
  <c r="BV503" i="13"/>
  <c r="BU503" i="13"/>
  <c r="BT503" i="13"/>
  <c r="BS503" i="13"/>
  <c r="BR503" i="13"/>
  <c r="BQ503" i="13"/>
  <c r="BP503" i="13"/>
  <c r="BO503" i="13"/>
  <c r="BN503" i="13"/>
  <c r="BM503" i="13"/>
  <c r="BL503" i="13"/>
  <c r="BK503" i="13"/>
  <c r="BJ503" i="13"/>
  <c r="BI503" i="13"/>
  <c r="BH503" i="13"/>
  <c r="BG503" i="13"/>
  <c r="BF503" i="13"/>
  <c r="BE503" i="13"/>
  <c r="BD503" i="13"/>
  <c r="BC503" i="13"/>
  <c r="BB503" i="13"/>
  <c r="BA503" i="13"/>
  <c r="AZ503" i="13"/>
  <c r="AY503" i="13"/>
  <c r="AX503" i="13"/>
  <c r="AW503" i="13"/>
  <c r="AV503" i="13"/>
  <c r="AU503" i="13"/>
  <c r="AT503" i="13"/>
  <c r="AS503" i="13"/>
  <c r="AR503" i="13"/>
  <c r="AQ503" i="13"/>
  <c r="AP503" i="13"/>
  <c r="AO503" i="13"/>
  <c r="AN503" i="13"/>
  <c r="AM503" i="13"/>
  <c r="AL503" i="13"/>
  <c r="AK503" i="13"/>
  <c r="AJ503" i="13"/>
  <c r="AI503" i="13"/>
  <c r="AH503" i="13"/>
  <c r="AG503" i="13"/>
  <c r="AF503" i="13"/>
  <c r="AE503" i="13"/>
  <c r="AD503" i="13"/>
  <c r="AC503" i="13"/>
  <c r="AB503" i="13"/>
  <c r="AA503" i="13"/>
  <c r="Z503" i="13"/>
  <c r="Y503" i="13"/>
  <c r="X503" i="13"/>
  <c r="DW502" i="13"/>
  <c r="DV502" i="13"/>
  <c r="DU502" i="13"/>
  <c r="DT502" i="13"/>
  <c r="DS502" i="13"/>
  <c r="DR502" i="13"/>
  <c r="DQ502" i="13"/>
  <c r="DP502" i="13"/>
  <c r="DO502" i="13"/>
  <c r="DN502" i="13"/>
  <c r="DM502" i="13"/>
  <c r="DL502" i="13"/>
  <c r="DK502" i="13"/>
  <c r="DJ502" i="13"/>
  <c r="DI502" i="13"/>
  <c r="DH502" i="13"/>
  <c r="DG502" i="13"/>
  <c r="DF502" i="13"/>
  <c r="DE502" i="13"/>
  <c r="DD502" i="13"/>
  <c r="DC502" i="13"/>
  <c r="DB502" i="13"/>
  <c r="DA502" i="13"/>
  <c r="CZ502" i="13"/>
  <c r="I490" i="13"/>
  <c r="DW489" i="13"/>
  <c r="DV489" i="13"/>
  <c r="DU489" i="13"/>
  <c r="DT489" i="13"/>
  <c r="DS489" i="13"/>
  <c r="DR489" i="13"/>
  <c r="DQ489" i="13"/>
  <c r="DP489" i="13"/>
  <c r="DO489" i="13"/>
  <c r="DN489" i="13"/>
  <c r="DM489" i="13"/>
  <c r="DL489" i="13"/>
  <c r="DK489" i="13"/>
  <c r="DJ489" i="13"/>
  <c r="DI489" i="13"/>
  <c r="DH489" i="13"/>
  <c r="DG489" i="13"/>
  <c r="DF489" i="13"/>
  <c r="DE489" i="13"/>
  <c r="DD489" i="13"/>
  <c r="DC489" i="13"/>
  <c r="DB489" i="13"/>
  <c r="DA489" i="13"/>
  <c r="CZ489" i="13"/>
  <c r="CY489" i="13"/>
  <c r="CX489" i="13"/>
  <c r="CW489" i="13"/>
  <c r="CV489" i="13"/>
  <c r="CU489" i="13"/>
  <c r="CT489" i="13"/>
  <c r="CS489" i="13"/>
  <c r="CR489" i="13"/>
  <c r="CQ489" i="13"/>
  <c r="CP489" i="13"/>
  <c r="CO489" i="13"/>
  <c r="CN489" i="13"/>
  <c r="CM489" i="13"/>
  <c r="CL489" i="13"/>
  <c r="CK489" i="13"/>
  <c r="CJ489" i="13"/>
  <c r="CI489" i="13"/>
  <c r="CH489" i="13"/>
  <c r="CG489" i="13"/>
  <c r="CF489" i="13"/>
  <c r="CE489" i="13"/>
  <c r="CD489" i="13"/>
  <c r="CC489" i="13"/>
  <c r="CB489" i="13"/>
  <c r="CA489" i="13"/>
  <c r="BZ489" i="13"/>
  <c r="BY489" i="13"/>
  <c r="BX489" i="13"/>
  <c r="BW489" i="13"/>
  <c r="BV489" i="13"/>
  <c r="BU489" i="13"/>
  <c r="BT489" i="13"/>
  <c r="BS489" i="13"/>
  <c r="BR489" i="13"/>
  <c r="BQ489" i="13"/>
  <c r="BP489" i="13"/>
  <c r="BO489" i="13"/>
  <c r="BN489" i="13"/>
  <c r="BM489" i="13"/>
  <c r="BL489" i="13"/>
  <c r="BK489" i="13"/>
  <c r="BJ489" i="13"/>
  <c r="BI489" i="13"/>
  <c r="BH489" i="13"/>
  <c r="BG489" i="13"/>
  <c r="BF489" i="13"/>
  <c r="BE489" i="13"/>
  <c r="BD489" i="13"/>
  <c r="BC489" i="13"/>
  <c r="BB489" i="13"/>
  <c r="BA489" i="13"/>
  <c r="AZ489" i="13"/>
  <c r="AY489" i="13"/>
  <c r="AX489" i="13"/>
  <c r="AW489" i="13"/>
  <c r="AV489" i="13"/>
  <c r="AU489" i="13"/>
  <c r="AT489" i="13"/>
  <c r="AS489" i="13"/>
  <c r="AR489" i="13"/>
  <c r="AQ489" i="13"/>
  <c r="AP489" i="13"/>
  <c r="AO489" i="13"/>
  <c r="AN489" i="13"/>
  <c r="AM489" i="13"/>
  <c r="AL489" i="13"/>
  <c r="AK489" i="13"/>
  <c r="AJ489" i="13"/>
  <c r="AI489" i="13"/>
  <c r="AH489" i="13"/>
  <c r="AG489" i="13"/>
  <c r="AF489" i="13"/>
  <c r="AE489" i="13"/>
  <c r="AD489" i="13"/>
  <c r="AC489" i="13"/>
  <c r="AB489" i="13"/>
  <c r="AA489" i="13"/>
  <c r="Z489" i="13"/>
  <c r="Y489" i="13"/>
  <c r="X489" i="13"/>
  <c r="I477" i="13"/>
  <c r="DW476" i="13"/>
  <c r="DV476" i="13"/>
  <c r="DU476" i="13"/>
  <c r="DT476" i="13"/>
  <c r="DS476" i="13"/>
  <c r="DR476" i="13"/>
  <c r="DQ476" i="13"/>
  <c r="DP476" i="13"/>
  <c r="DO476" i="13"/>
  <c r="DN476" i="13"/>
  <c r="DM476" i="13"/>
  <c r="DL476" i="13"/>
  <c r="DK476" i="13"/>
  <c r="DJ476" i="13"/>
  <c r="DI476" i="13"/>
  <c r="DH476" i="13"/>
  <c r="DG476" i="13"/>
  <c r="DF476" i="13"/>
  <c r="DE476" i="13"/>
  <c r="DD476" i="13"/>
  <c r="DC476" i="13"/>
  <c r="DB476" i="13"/>
  <c r="DA476" i="13"/>
  <c r="CZ476" i="13"/>
  <c r="CY476" i="13"/>
  <c r="CX476" i="13"/>
  <c r="CW476" i="13"/>
  <c r="CV476" i="13"/>
  <c r="CU476" i="13"/>
  <c r="CT476" i="13"/>
  <c r="CS476" i="13"/>
  <c r="CR476" i="13"/>
  <c r="CQ476" i="13"/>
  <c r="CP476" i="13"/>
  <c r="CO476" i="13"/>
  <c r="CN476" i="13"/>
  <c r="CM476" i="13"/>
  <c r="CL476" i="13"/>
  <c r="CK476" i="13"/>
  <c r="CJ476" i="13"/>
  <c r="CI476" i="13"/>
  <c r="CH476" i="13"/>
  <c r="CG476" i="13"/>
  <c r="CF476" i="13"/>
  <c r="CE476" i="13"/>
  <c r="CD476" i="13"/>
  <c r="CC476" i="13"/>
  <c r="CB476" i="13"/>
  <c r="CA476" i="13"/>
  <c r="BZ476" i="13"/>
  <c r="BY476" i="13"/>
  <c r="BX476" i="13"/>
  <c r="BW476" i="13"/>
  <c r="BV476" i="13"/>
  <c r="BU476" i="13"/>
  <c r="BT476" i="13"/>
  <c r="BS476" i="13"/>
  <c r="BR476" i="13"/>
  <c r="BQ476" i="13"/>
  <c r="BP476" i="13"/>
  <c r="BO476" i="13"/>
  <c r="BN476" i="13"/>
  <c r="BM476" i="13"/>
  <c r="BL476" i="13"/>
  <c r="BK476" i="13"/>
  <c r="BJ476" i="13"/>
  <c r="BI476" i="13"/>
  <c r="BH476" i="13"/>
  <c r="BG476" i="13"/>
  <c r="BF476" i="13"/>
  <c r="BE476" i="13"/>
  <c r="BD476" i="13"/>
  <c r="BC476" i="13"/>
  <c r="BB476" i="13"/>
  <c r="BA476" i="13"/>
  <c r="AZ476" i="13"/>
  <c r="AY476" i="13"/>
  <c r="AX476" i="13"/>
  <c r="AW476" i="13"/>
  <c r="AV476" i="13"/>
  <c r="AU476" i="13"/>
  <c r="AT476" i="13"/>
  <c r="AS476" i="13"/>
  <c r="AR476" i="13"/>
  <c r="AQ476" i="13"/>
  <c r="AP476" i="13"/>
  <c r="AO476" i="13"/>
  <c r="AN476" i="13"/>
  <c r="AM476" i="13"/>
  <c r="AL476" i="13"/>
  <c r="AK476" i="13"/>
  <c r="AJ476" i="13"/>
  <c r="AI476" i="13"/>
  <c r="AH476" i="13"/>
  <c r="AG476" i="13"/>
  <c r="AF476" i="13"/>
  <c r="AE476" i="13"/>
  <c r="AD476" i="13"/>
  <c r="AC476" i="13"/>
  <c r="AB476" i="13"/>
  <c r="AA476" i="13"/>
  <c r="Z476" i="13"/>
  <c r="Y476" i="13"/>
  <c r="X476" i="13"/>
  <c r="I464" i="13"/>
  <c r="DW463" i="13"/>
  <c r="DV463" i="13"/>
  <c r="DU463" i="13"/>
  <c r="DT463" i="13"/>
  <c r="DS463" i="13"/>
  <c r="DR463" i="13"/>
  <c r="DQ463" i="13"/>
  <c r="DP463" i="13"/>
  <c r="DO463" i="13"/>
  <c r="DN463" i="13"/>
  <c r="DM463" i="13"/>
  <c r="DL463" i="13"/>
  <c r="DK463" i="13"/>
  <c r="DJ463" i="13"/>
  <c r="DI463" i="13"/>
  <c r="DH463" i="13"/>
  <c r="DG463" i="13"/>
  <c r="DF463" i="13"/>
  <c r="DE463" i="13"/>
  <c r="DD463" i="13"/>
  <c r="DC463" i="13"/>
  <c r="DB463" i="13"/>
  <c r="DA463" i="13"/>
  <c r="CZ463" i="13"/>
  <c r="CY463" i="13"/>
  <c r="CX463" i="13"/>
  <c r="CW463" i="13"/>
  <c r="CV463" i="13"/>
  <c r="CU463" i="13"/>
  <c r="CT463" i="13"/>
  <c r="CS463" i="13"/>
  <c r="CR463" i="13"/>
  <c r="CQ463" i="13"/>
  <c r="CP463" i="13"/>
  <c r="CO463" i="13"/>
  <c r="CN463" i="13"/>
  <c r="CM463" i="13"/>
  <c r="CL463" i="13"/>
  <c r="CK463" i="13"/>
  <c r="CJ463" i="13"/>
  <c r="CI463" i="13"/>
  <c r="CH463" i="13"/>
  <c r="CG463" i="13"/>
  <c r="CF463" i="13"/>
  <c r="CE463" i="13"/>
  <c r="CD463" i="13"/>
  <c r="CC463" i="13"/>
  <c r="CB463" i="13"/>
  <c r="CA463" i="13"/>
  <c r="BZ463" i="13"/>
  <c r="BY463" i="13"/>
  <c r="BX463" i="13"/>
  <c r="BW463" i="13"/>
  <c r="BV463" i="13"/>
  <c r="BU463" i="13"/>
  <c r="BT463" i="13"/>
  <c r="BS463" i="13"/>
  <c r="BR463" i="13"/>
  <c r="BQ463" i="13"/>
  <c r="BP463" i="13"/>
  <c r="BO463" i="13"/>
  <c r="BN463" i="13"/>
  <c r="BM463" i="13"/>
  <c r="BL463" i="13"/>
  <c r="BK463" i="13"/>
  <c r="BJ463" i="13"/>
  <c r="BI463" i="13"/>
  <c r="BH463" i="13"/>
  <c r="BG463" i="13"/>
  <c r="BF463" i="13"/>
  <c r="BE463" i="13"/>
  <c r="BD463" i="13"/>
  <c r="BC463" i="13"/>
  <c r="BB463" i="13"/>
  <c r="BA463" i="13"/>
  <c r="AZ463" i="13"/>
  <c r="AY463" i="13"/>
  <c r="AX463" i="13"/>
  <c r="AW463" i="13"/>
  <c r="AV463" i="13"/>
  <c r="AU463" i="13"/>
  <c r="AT463" i="13"/>
  <c r="AS463" i="13"/>
  <c r="AR463" i="13"/>
  <c r="AQ463" i="13"/>
  <c r="AP463" i="13"/>
  <c r="AO463" i="13"/>
  <c r="AN463" i="13"/>
  <c r="AM463" i="13"/>
  <c r="AL463" i="13"/>
  <c r="AK463" i="13"/>
  <c r="AJ463" i="13"/>
  <c r="AI463" i="13"/>
  <c r="AH463" i="13"/>
  <c r="AG463" i="13"/>
  <c r="AF463" i="13"/>
  <c r="AE463" i="13"/>
  <c r="AD463" i="13"/>
  <c r="AC463" i="13"/>
  <c r="AB463" i="13"/>
  <c r="AA463" i="13"/>
  <c r="Z463" i="13"/>
  <c r="Y463" i="13"/>
  <c r="X463" i="13"/>
  <c r="I451" i="13"/>
  <c r="DW450" i="13"/>
  <c r="DV450" i="13"/>
  <c r="DU450" i="13"/>
  <c r="DT450" i="13"/>
  <c r="DS450" i="13"/>
  <c r="DR450" i="13"/>
  <c r="DQ450" i="13"/>
  <c r="DP450" i="13"/>
  <c r="DO450" i="13"/>
  <c r="DN450" i="13"/>
  <c r="DM450" i="13"/>
  <c r="DL450" i="13"/>
  <c r="DK450" i="13"/>
  <c r="DJ450" i="13"/>
  <c r="DI450" i="13"/>
  <c r="DH450" i="13"/>
  <c r="DG450" i="13"/>
  <c r="DF450" i="13"/>
  <c r="DE450" i="13"/>
  <c r="DD450" i="13"/>
  <c r="DC450" i="13"/>
  <c r="DB450" i="13"/>
  <c r="DA450" i="13"/>
  <c r="CZ450" i="13"/>
  <c r="CY450" i="13"/>
  <c r="CX450" i="13"/>
  <c r="CW450" i="13"/>
  <c r="CV450" i="13"/>
  <c r="CU450" i="13"/>
  <c r="CT450" i="13"/>
  <c r="CS450" i="13"/>
  <c r="CR450" i="13"/>
  <c r="CQ450" i="13"/>
  <c r="CP450" i="13"/>
  <c r="CO450" i="13"/>
  <c r="CN450" i="13"/>
  <c r="CM450" i="13"/>
  <c r="CL450" i="13"/>
  <c r="CK450" i="13"/>
  <c r="CJ450" i="13"/>
  <c r="CI450" i="13"/>
  <c r="CH450" i="13"/>
  <c r="CG450" i="13"/>
  <c r="CF450" i="13"/>
  <c r="CE450" i="13"/>
  <c r="CD450" i="13"/>
  <c r="CC450" i="13"/>
  <c r="CB450" i="13"/>
  <c r="CA450" i="13"/>
  <c r="BZ450" i="13"/>
  <c r="BY450" i="13"/>
  <c r="BX450" i="13"/>
  <c r="BW450" i="13"/>
  <c r="BV450" i="13"/>
  <c r="BU450" i="13"/>
  <c r="BT450" i="13"/>
  <c r="BS450" i="13"/>
  <c r="BR450" i="13"/>
  <c r="BQ450" i="13"/>
  <c r="BP450" i="13"/>
  <c r="BO450" i="13"/>
  <c r="BN450" i="13"/>
  <c r="BM450" i="13"/>
  <c r="BL450" i="13"/>
  <c r="BK450" i="13"/>
  <c r="BJ450" i="13"/>
  <c r="BI450" i="13"/>
  <c r="BH450" i="13"/>
  <c r="BG450" i="13"/>
  <c r="BF450" i="13"/>
  <c r="BE450" i="13"/>
  <c r="BD450" i="13"/>
  <c r="BC450" i="13"/>
  <c r="BB450" i="13"/>
  <c r="BA450" i="13"/>
  <c r="AZ450" i="13"/>
  <c r="AY450" i="13"/>
  <c r="AX450" i="13"/>
  <c r="AW450" i="13"/>
  <c r="AV450" i="13"/>
  <c r="AU450" i="13"/>
  <c r="AT450" i="13"/>
  <c r="AS450" i="13"/>
  <c r="AR450" i="13"/>
  <c r="AQ450" i="13"/>
  <c r="AP450" i="13"/>
  <c r="AO450" i="13"/>
  <c r="AN450" i="13"/>
  <c r="AM450" i="13"/>
  <c r="AL450" i="13"/>
  <c r="AK450" i="13"/>
  <c r="AJ450" i="13"/>
  <c r="AI450" i="13"/>
  <c r="AH450" i="13"/>
  <c r="AG450" i="13"/>
  <c r="AF450" i="13"/>
  <c r="AE450" i="13"/>
  <c r="AD450" i="13"/>
  <c r="AC450" i="13"/>
  <c r="AB450" i="13"/>
  <c r="AA450" i="13"/>
  <c r="Z450" i="13"/>
  <c r="Y450" i="13"/>
  <c r="X450" i="13"/>
  <c r="I438" i="13"/>
  <c r="DW437" i="13"/>
  <c r="DV437" i="13"/>
  <c r="DU437" i="13"/>
  <c r="DT437" i="13"/>
  <c r="DS437" i="13"/>
  <c r="DR437" i="13"/>
  <c r="DQ437" i="13"/>
  <c r="DP437" i="13"/>
  <c r="DO437" i="13"/>
  <c r="DN437" i="13"/>
  <c r="DM437" i="13"/>
  <c r="DL437" i="13"/>
  <c r="DK437" i="13"/>
  <c r="DJ437" i="13"/>
  <c r="DI437" i="13"/>
  <c r="DH437" i="13"/>
  <c r="DG437" i="13"/>
  <c r="DF437" i="13"/>
  <c r="DE437" i="13"/>
  <c r="DD437" i="13"/>
  <c r="DC437" i="13"/>
  <c r="DB437" i="13"/>
  <c r="DA437" i="13"/>
  <c r="CZ437" i="13"/>
  <c r="CY437" i="13"/>
  <c r="CX437" i="13"/>
  <c r="CW437" i="13"/>
  <c r="CV437" i="13"/>
  <c r="CU437" i="13"/>
  <c r="CT437" i="13"/>
  <c r="CS437" i="13"/>
  <c r="CR437" i="13"/>
  <c r="CQ437" i="13"/>
  <c r="CP437" i="13"/>
  <c r="CO437" i="13"/>
  <c r="CN437" i="13"/>
  <c r="CM437" i="13"/>
  <c r="CL437" i="13"/>
  <c r="CK437" i="13"/>
  <c r="CJ437" i="13"/>
  <c r="CI437" i="13"/>
  <c r="CH437" i="13"/>
  <c r="CG437" i="13"/>
  <c r="CF437" i="13"/>
  <c r="CE437" i="13"/>
  <c r="CD437" i="13"/>
  <c r="CC437" i="13"/>
  <c r="CB437" i="13"/>
  <c r="CA437" i="13"/>
  <c r="BZ437" i="13"/>
  <c r="BY437" i="13"/>
  <c r="BX437" i="13"/>
  <c r="BW437" i="13"/>
  <c r="BV437" i="13"/>
  <c r="BU437" i="13"/>
  <c r="BT437" i="13"/>
  <c r="BS437" i="13"/>
  <c r="BR437" i="13"/>
  <c r="BQ437" i="13"/>
  <c r="BP437" i="13"/>
  <c r="BO437" i="13"/>
  <c r="BN437" i="13"/>
  <c r="BM437" i="13"/>
  <c r="BL437" i="13"/>
  <c r="BK437" i="13"/>
  <c r="BJ437" i="13"/>
  <c r="BI437" i="13"/>
  <c r="BH437" i="13"/>
  <c r="BG437" i="13"/>
  <c r="BF437" i="13"/>
  <c r="BE437" i="13"/>
  <c r="BD437" i="13"/>
  <c r="BC437" i="13"/>
  <c r="BB437" i="13"/>
  <c r="BA437" i="13"/>
  <c r="AZ437" i="13"/>
  <c r="AY437" i="13"/>
  <c r="AX437" i="13"/>
  <c r="AW437" i="13"/>
  <c r="AV437" i="13"/>
  <c r="AU437" i="13"/>
  <c r="AT437" i="13"/>
  <c r="AS437" i="13"/>
  <c r="AR437" i="13"/>
  <c r="AQ437" i="13"/>
  <c r="AP437" i="13"/>
  <c r="AO437" i="13"/>
  <c r="AN437" i="13"/>
  <c r="AM437" i="13"/>
  <c r="AL437" i="13"/>
  <c r="AK437" i="13"/>
  <c r="AJ437" i="13"/>
  <c r="AI437" i="13"/>
  <c r="AH437" i="13"/>
  <c r="AG437" i="13"/>
  <c r="AF437" i="13"/>
  <c r="AE437" i="13"/>
  <c r="AD437" i="13"/>
  <c r="AC437" i="13"/>
  <c r="AB437" i="13"/>
  <c r="AA437" i="13"/>
  <c r="Z437" i="13"/>
  <c r="Y437" i="13"/>
  <c r="X437" i="13"/>
  <c r="I425" i="13"/>
  <c r="DW424" i="13"/>
  <c r="DV424" i="13"/>
  <c r="DU424" i="13"/>
  <c r="DT424" i="13"/>
  <c r="DS424" i="13"/>
  <c r="DR424" i="13"/>
  <c r="DQ424" i="13"/>
  <c r="DP424" i="13"/>
  <c r="DO424" i="13"/>
  <c r="DN424" i="13"/>
  <c r="DM424" i="13"/>
  <c r="DL424" i="13"/>
  <c r="DK424" i="13"/>
  <c r="DJ424" i="13"/>
  <c r="DI424" i="13"/>
  <c r="DH424" i="13"/>
  <c r="DG424" i="13"/>
  <c r="DF424" i="13"/>
  <c r="DE424" i="13"/>
  <c r="DD424" i="13"/>
  <c r="DC424" i="13"/>
  <c r="DB424" i="13"/>
  <c r="DA424" i="13"/>
  <c r="CZ424" i="13"/>
  <c r="CY424" i="13"/>
  <c r="CX424" i="13"/>
  <c r="CW424" i="13"/>
  <c r="CV424" i="13"/>
  <c r="CU424" i="13"/>
  <c r="CT424" i="13"/>
  <c r="CS424" i="13"/>
  <c r="CR424" i="13"/>
  <c r="CQ424" i="13"/>
  <c r="CP424" i="13"/>
  <c r="CO424" i="13"/>
  <c r="CN424" i="13"/>
  <c r="CM424" i="13"/>
  <c r="CL424" i="13"/>
  <c r="CK424" i="13"/>
  <c r="CJ424" i="13"/>
  <c r="CI424" i="13"/>
  <c r="CH424" i="13"/>
  <c r="CG424" i="13"/>
  <c r="CF424" i="13"/>
  <c r="CE424" i="13"/>
  <c r="CD424" i="13"/>
  <c r="CC424" i="13"/>
  <c r="CB424" i="13"/>
  <c r="CA424" i="13"/>
  <c r="BZ424" i="13"/>
  <c r="BY424" i="13"/>
  <c r="BX424" i="13"/>
  <c r="BW424" i="13"/>
  <c r="BV424" i="13"/>
  <c r="BU424" i="13"/>
  <c r="BT424" i="13"/>
  <c r="BS424" i="13"/>
  <c r="BR424" i="13"/>
  <c r="BQ424" i="13"/>
  <c r="BP424" i="13"/>
  <c r="BO424" i="13"/>
  <c r="BN424" i="13"/>
  <c r="BM424" i="13"/>
  <c r="BL424" i="13"/>
  <c r="BK424" i="13"/>
  <c r="BJ424" i="13"/>
  <c r="BI424" i="13"/>
  <c r="BH424" i="13"/>
  <c r="BG424" i="13"/>
  <c r="BF424" i="13"/>
  <c r="BE424" i="13"/>
  <c r="BD424" i="13"/>
  <c r="BC424" i="13"/>
  <c r="BB424" i="13"/>
  <c r="BA424" i="13"/>
  <c r="AZ424" i="13"/>
  <c r="AY424" i="13"/>
  <c r="AX424" i="13"/>
  <c r="AW424" i="13"/>
  <c r="AV424" i="13"/>
  <c r="AU424" i="13"/>
  <c r="AT424" i="13"/>
  <c r="AS424" i="13"/>
  <c r="AR424" i="13"/>
  <c r="AQ424" i="13"/>
  <c r="AP424" i="13"/>
  <c r="AO424" i="13"/>
  <c r="AN424" i="13"/>
  <c r="AM424" i="13"/>
  <c r="AL424" i="13"/>
  <c r="AK424" i="13"/>
  <c r="AJ424" i="13"/>
  <c r="AI424" i="13"/>
  <c r="AH424" i="13"/>
  <c r="AG424" i="13"/>
  <c r="AF424" i="13"/>
  <c r="AE424" i="13"/>
  <c r="AD424" i="13"/>
  <c r="AC424" i="13"/>
  <c r="AB424" i="13"/>
  <c r="AA424" i="13"/>
  <c r="Z424" i="13"/>
  <c r="Y424" i="13"/>
  <c r="X424" i="13"/>
  <c r="I412" i="13"/>
  <c r="DW411" i="13"/>
  <c r="DV411" i="13"/>
  <c r="DU411" i="13"/>
  <c r="DT411" i="13"/>
  <c r="DS411" i="13"/>
  <c r="DR411" i="13"/>
  <c r="DQ411" i="13"/>
  <c r="DP411" i="13"/>
  <c r="DO411" i="13"/>
  <c r="DN411" i="13"/>
  <c r="DM411" i="13"/>
  <c r="DL411" i="13"/>
  <c r="DK411" i="13"/>
  <c r="DJ411" i="13"/>
  <c r="DI411" i="13"/>
  <c r="DH411" i="13"/>
  <c r="DG411" i="13"/>
  <c r="DF411" i="13"/>
  <c r="DE411" i="13"/>
  <c r="DD411" i="13"/>
  <c r="DC411" i="13"/>
  <c r="DB411" i="13"/>
  <c r="DA411" i="13"/>
  <c r="CZ411" i="13"/>
  <c r="CY411" i="13"/>
  <c r="CX411" i="13"/>
  <c r="CW411" i="13"/>
  <c r="CV411" i="13"/>
  <c r="CU411" i="13"/>
  <c r="CT411" i="13"/>
  <c r="CS411" i="13"/>
  <c r="CR411" i="13"/>
  <c r="CQ411" i="13"/>
  <c r="CP411" i="13"/>
  <c r="CO411" i="13"/>
  <c r="CN411" i="13"/>
  <c r="CM411" i="13"/>
  <c r="CL411" i="13"/>
  <c r="CK411" i="13"/>
  <c r="CJ411" i="13"/>
  <c r="CI411" i="13"/>
  <c r="CH411" i="13"/>
  <c r="CG411" i="13"/>
  <c r="CF411" i="13"/>
  <c r="CE411" i="13"/>
  <c r="CD411" i="13"/>
  <c r="CC411" i="13"/>
  <c r="CB411" i="13"/>
  <c r="CA411" i="13"/>
  <c r="BZ411" i="13"/>
  <c r="BY411" i="13"/>
  <c r="BX411" i="13"/>
  <c r="BW411" i="13"/>
  <c r="BV411" i="13"/>
  <c r="BU411" i="13"/>
  <c r="BT411" i="13"/>
  <c r="BS411" i="13"/>
  <c r="BR411" i="13"/>
  <c r="BQ411" i="13"/>
  <c r="BP411" i="13"/>
  <c r="BO411" i="13"/>
  <c r="BN411" i="13"/>
  <c r="BM411" i="13"/>
  <c r="BL411" i="13"/>
  <c r="BK411" i="13"/>
  <c r="BJ411" i="13"/>
  <c r="BI411" i="13"/>
  <c r="BH411" i="13"/>
  <c r="BG411" i="13"/>
  <c r="BF411" i="13"/>
  <c r="BE411" i="13"/>
  <c r="BD411" i="13"/>
  <c r="BC411" i="13"/>
  <c r="BB411" i="13"/>
  <c r="BA411" i="13"/>
  <c r="AZ411" i="13"/>
  <c r="AY411" i="13"/>
  <c r="AX411" i="13"/>
  <c r="AW411" i="13"/>
  <c r="AV411" i="13"/>
  <c r="AU411" i="13"/>
  <c r="AT411" i="13"/>
  <c r="AS411" i="13"/>
  <c r="AR411" i="13"/>
  <c r="AQ411" i="13"/>
  <c r="AP411" i="13"/>
  <c r="AO411" i="13"/>
  <c r="AN411" i="13"/>
  <c r="AM411" i="13"/>
  <c r="AL411" i="13"/>
  <c r="AK411" i="13"/>
  <c r="AJ411" i="13"/>
  <c r="AI411" i="13"/>
  <c r="AH411" i="13"/>
  <c r="AG411" i="13"/>
  <c r="AF411" i="13"/>
  <c r="AE411" i="13"/>
  <c r="AD411" i="13"/>
  <c r="AC411" i="13"/>
  <c r="AB411" i="13"/>
  <c r="AA411" i="13"/>
  <c r="Z411" i="13"/>
  <c r="Y411" i="13"/>
  <c r="X411" i="13"/>
  <c r="DW410" i="13"/>
  <c r="DV410" i="13"/>
  <c r="DU410" i="13"/>
  <c r="DT410" i="13"/>
  <c r="DS410" i="13"/>
  <c r="DR410" i="13"/>
  <c r="DQ410" i="13"/>
  <c r="DP410" i="13"/>
  <c r="DO410" i="13"/>
  <c r="DN410" i="13"/>
  <c r="DM410" i="13"/>
  <c r="DL410" i="13"/>
  <c r="DK410" i="13"/>
  <c r="DJ410" i="13"/>
  <c r="DI410" i="13"/>
  <c r="DH410" i="13"/>
  <c r="DG410" i="13"/>
  <c r="DF410" i="13"/>
  <c r="DE410" i="13"/>
  <c r="DD410" i="13"/>
  <c r="DC410" i="13"/>
  <c r="DB410" i="13"/>
  <c r="DA410" i="13"/>
  <c r="CZ410" i="13"/>
  <c r="CY410" i="13"/>
  <c r="CX410" i="13"/>
  <c r="CW410" i="13"/>
  <c r="CV410" i="13"/>
  <c r="CU410" i="13"/>
  <c r="CT410" i="13"/>
  <c r="CS410" i="13"/>
  <c r="CR410" i="13"/>
  <c r="CQ410" i="13"/>
  <c r="CP410" i="13"/>
  <c r="CO410" i="13"/>
  <c r="CN410" i="13"/>
  <c r="CM410" i="13"/>
  <c r="CL410" i="13"/>
  <c r="CK410" i="13"/>
  <c r="CJ410" i="13"/>
  <c r="CI410" i="13"/>
  <c r="CH410" i="13"/>
  <c r="CG410" i="13"/>
  <c r="CF410" i="13"/>
  <c r="CE410" i="13"/>
  <c r="CD410" i="13"/>
  <c r="CC410" i="13"/>
  <c r="CB410" i="13"/>
  <c r="CA410" i="13"/>
  <c r="BZ410" i="13"/>
  <c r="BY410" i="13"/>
  <c r="BX410" i="13"/>
  <c r="BW410" i="13"/>
  <c r="BV410" i="13"/>
  <c r="BU410" i="13"/>
  <c r="BT410" i="13"/>
  <c r="BS410" i="13"/>
  <c r="BR410" i="13"/>
  <c r="BQ410" i="13"/>
  <c r="BP410" i="13"/>
  <c r="BO410" i="13"/>
  <c r="BN410" i="13"/>
  <c r="BM410" i="13"/>
  <c r="BL410" i="13"/>
  <c r="BK410" i="13"/>
  <c r="BJ410" i="13"/>
  <c r="BI410" i="13"/>
  <c r="BH410" i="13"/>
  <c r="BG410" i="13"/>
  <c r="BF410" i="13"/>
  <c r="BE410" i="13"/>
  <c r="BD410" i="13"/>
  <c r="BC410" i="13"/>
  <c r="BB410" i="13"/>
  <c r="BA410" i="13"/>
  <c r="AZ410" i="13"/>
  <c r="AY410" i="13"/>
  <c r="AX410" i="13"/>
  <c r="AW410" i="13"/>
  <c r="AV410" i="13"/>
  <c r="AU410" i="13"/>
  <c r="AT410" i="13"/>
  <c r="AS410" i="13"/>
  <c r="AR410" i="13"/>
  <c r="AQ410" i="13"/>
  <c r="AP410" i="13"/>
  <c r="AO410" i="13"/>
  <c r="AN410" i="13"/>
  <c r="AM410" i="13"/>
  <c r="AL410" i="13"/>
  <c r="AK410" i="13"/>
  <c r="AJ410" i="13"/>
  <c r="AI410" i="13"/>
  <c r="AH410" i="13"/>
  <c r="AG410" i="13"/>
  <c r="AF410" i="13"/>
  <c r="AE410" i="13"/>
  <c r="AD410" i="13"/>
  <c r="AC410" i="13"/>
  <c r="AB410" i="13"/>
  <c r="AA410" i="13"/>
  <c r="Z410" i="13"/>
  <c r="Y410" i="13"/>
  <c r="X410" i="13"/>
  <c r="I398" i="13"/>
  <c r="DW397" i="13"/>
  <c r="DV397" i="13"/>
  <c r="DU397" i="13"/>
  <c r="DT397" i="13"/>
  <c r="DS397" i="13"/>
  <c r="DR397" i="13"/>
  <c r="DQ397" i="13"/>
  <c r="DP397" i="13"/>
  <c r="DO397" i="13"/>
  <c r="DN397" i="13"/>
  <c r="DM397" i="13"/>
  <c r="DL397" i="13"/>
  <c r="DK397" i="13"/>
  <c r="DJ397" i="13"/>
  <c r="DI397" i="13"/>
  <c r="DH397" i="13"/>
  <c r="DG397" i="13"/>
  <c r="DF397" i="13"/>
  <c r="DE397" i="13"/>
  <c r="DD397" i="13"/>
  <c r="DC397" i="13"/>
  <c r="DB397" i="13"/>
  <c r="DA397" i="13"/>
  <c r="CZ397" i="13"/>
  <c r="CY397" i="13"/>
  <c r="CX397" i="13"/>
  <c r="CW397" i="13"/>
  <c r="CV397" i="13"/>
  <c r="CU397" i="13"/>
  <c r="CT397" i="13"/>
  <c r="CS397" i="13"/>
  <c r="CR397" i="13"/>
  <c r="CQ397" i="13"/>
  <c r="CP397" i="13"/>
  <c r="CO397" i="13"/>
  <c r="CN397" i="13"/>
  <c r="CM397" i="13"/>
  <c r="CL397" i="13"/>
  <c r="CK397" i="13"/>
  <c r="CJ397" i="13"/>
  <c r="CI397" i="13"/>
  <c r="CH397" i="13"/>
  <c r="CG397" i="13"/>
  <c r="CF397" i="13"/>
  <c r="CE397" i="13"/>
  <c r="CD397" i="13"/>
  <c r="CC397" i="13"/>
  <c r="CB397" i="13"/>
  <c r="CA397" i="13"/>
  <c r="BZ397" i="13"/>
  <c r="BY397" i="13"/>
  <c r="BX397" i="13"/>
  <c r="BW397" i="13"/>
  <c r="BV397" i="13"/>
  <c r="BU397" i="13"/>
  <c r="BT397" i="13"/>
  <c r="BS397" i="13"/>
  <c r="BR397" i="13"/>
  <c r="BQ397" i="13"/>
  <c r="BP397" i="13"/>
  <c r="BO397" i="13"/>
  <c r="BN397" i="13"/>
  <c r="BM397" i="13"/>
  <c r="BL397" i="13"/>
  <c r="BK397" i="13"/>
  <c r="BJ397" i="13"/>
  <c r="BI397" i="13"/>
  <c r="BH397" i="13"/>
  <c r="BG397" i="13"/>
  <c r="BF397" i="13"/>
  <c r="BE397" i="13"/>
  <c r="BD397" i="13"/>
  <c r="BC397" i="13"/>
  <c r="BB397" i="13"/>
  <c r="BA397" i="13"/>
  <c r="AZ397" i="13"/>
  <c r="AY397" i="13"/>
  <c r="AX397" i="13"/>
  <c r="AW397" i="13"/>
  <c r="AV397" i="13"/>
  <c r="AU397" i="13"/>
  <c r="AT397" i="13"/>
  <c r="AS397" i="13"/>
  <c r="AR397" i="13"/>
  <c r="AQ397" i="13"/>
  <c r="AP397" i="13"/>
  <c r="AO397" i="13"/>
  <c r="AN397" i="13"/>
  <c r="AM397" i="13"/>
  <c r="AL397" i="13"/>
  <c r="AK397" i="13"/>
  <c r="AJ397" i="13"/>
  <c r="AI397" i="13"/>
  <c r="AH397" i="13"/>
  <c r="AG397" i="13"/>
  <c r="AF397" i="13"/>
  <c r="AE397" i="13"/>
  <c r="AD397" i="13"/>
  <c r="AC397" i="13"/>
  <c r="AB397" i="13"/>
  <c r="AA397" i="13"/>
  <c r="Z397" i="13"/>
  <c r="Y397" i="13"/>
  <c r="X397" i="13"/>
  <c r="I385" i="13"/>
  <c r="DW384" i="13"/>
  <c r="DV384" i="13"/>
  <c r="DU384" i="13"/>
  <c r="DT384" i="13"/>
  <c r="DS384" i="13"/>
  <c r="DR384" i="13"/>
  <c r="DQ384" i="13"/>
  <c r="DP384" i="13"/>
  <c r="DO384" i="13"/>
  <c r="DN384" i="13"/>
  <c r="DM384" i="13"/>
  <c r="DL384" i="13"/>
  <c r="DK384" i="13"/>
  <c r="DJ384" i="13"/>
  <c r="DI384" i="13"/>
  <c r="DH384" i="13"/>
  <c r="DG384" i="13"/>
  <c r="DF384" i="13"/>
  <c r="DE384" i="13"/>
  <c r="DD384" i="13"/>
  <c r="DC384" i="13"/>
  <c r="DB384" i="13"/>
  <c r="DA384" i="13"/>
  <c r="CZ384" i="13"/>
  <c r="CY384" i="13"/>
  <c r="CX384" i="13"/>
  <c r="CW384" i="13"/>
  <c r="CV384" i="13"/>
  <c r="CU384" i="13"/>
  <c r="CT384" i="13"/>
  <c r="CS384" i="13"/>
  <c r="CR384" i="13"/>
  <c r="CQ384" i="13"/>
  <c r="CP384" i="13"/>
  <c r="CO384" i="13"/>
  <c r="CN384" i="13"/>
  <c r="CM384" i="13"/>
  <c r="CL384" i="13"/>
  <c r="CK384" i="13"/>
  <c r="CJ384" i="13"/>
  <c r="CI384" i="13"/>
  <c r="CH384" i="13"/>
  <c r="CG384" i="13"/>
  <c r="CF384" i="13"/>
  <c r="CE384" i="13"/>
  <c r="CD384" i="13"/>
  <c r="CC384" i="13"/>
  <c r="CB384" i="13"/>
  <c r="CA384" i="13"/>
  <c r="BZ384" i="13"/>
  <c r="BY384" i="13"/>
  <c r="BX384" i="13"/>
  <c r="BW384" i="13"/>
  <c r="BV384" i="13"/>
  <c r="BU384" i="13"/>
  <c r="BT384" i="13"/>
  <c r="BS384" i="13"/>
  <c r="BR384" i="13"/>
  <c r="BQ384" i="13"/>
  <c r="BP384" i="13"/>
  <c r="BO384" i="13"/>
  <c r="BN384" i="13"/>
  <c r="BM384" i="13"/>
  <c r="BL384" i="13"/>
  <c r="BK384" i="13"/>
  <c r="BJ384" i="13"/>
  <c r="BI384" i="13"/>
  <c r="BH384" i="13"/>
  <c r="BG384" i="13"/>
  <c r="BF384" i="13"/>
  <c r="BE384" i="13"/>
  <c r="BD384" i="13"/>
  <c r="BC384" i="13"/>
  <c r="BB384" i="13"/>
  <c r="BA384" i="13"/>
  <c r="AZ384" i="13"/>
  <c r="AY384" i="13"/>
  <c r="AX384" i="13"/>
  <c r="AW384" i="13"/>
  <c r="AV384" i="13"/>
  <c r="AU384" i="13"/>
  <c r="AT384" i="13"/>
  <c r="AS384" i="13"/>
  <c r="AR384" i="13"/>
  <c r="AQ384" i="13"/>
  <c r="AP384" i="13"/>
  <c r="AO384" i="13"/>
  <c r="AN384" i="13"/>
  <c r="AM384" i="13"/>
  <c r="AL384" i="13"/>
  <c r="AK384" i="13"/>
  <c r="AJ384" i="13"/>
  <c r="AI384" i="13"/>
  <c r="AH384" i="13"/>
  <c r="AG384" i="13"/>
  <c r="AF384" i="13"/>
  <c r="AE384" i="13"/>
  <c r="AD384" i="13"/>
  <c r="AC384" i="13"/>
  <c r="AB384" i="13"/>
  <c r="AA384" i="13"/>
  <c r="Z384" i="13"/>
  <c r="Y384" i="13"/>
  <c r="X384" i="13"/>
  <c r="DW382" i="13"/>
  <c r="DV382" i="13"/>
  <c r="DU382" i="13"/>
  <c r="DT382" i="13"/>
  <c r="DS382" i="13"/>
  <c r="DR382" i="13"/>
  <c r="DQ382" i="13"/>
  <c r="DP382" i="13"/>
  <c r="DO382" i="13"/>
  <c r="DN382" i="13"/>
  <c r="DM382" i="13"/>
  <c r="DL382" i="13"/>
  <c r="DK382" i="13"/>
  <c r="DJ382" i="13"/>
  <c r="DI382" i="13"/>
  <c r="DH382" i="13"/>
  <c r="DG382" i="13"/>
  <c r="DF382" i="13"/>
  <c r="DE382" i="13"/>
  <c r="DD382" i="13"/>
  <c r="DC382" i="13"/>
  <c r="DB382" i="13"/>
  <c r="DA382" i="13"/>
  <c r="CZ382" i="13"/>
  <c r="CY382" i="13"/>
  <c r="CX382" i="13"/>
  <c r="CW382" i="13"/>
  <c r="CV382" i="13"/>
  <c r="CU382" i="13"/>
  <c r="CT382" i="13"/>
  <c r="CS382" i="13"/>
  <c r="CR382" i="13"/>
  <c r="CQ382" i="13"/>
  <c r="CP382" i="13"/>
  <c r="CO382" i="13"/>
  <c r="CN382" i="13"/>
  <c r="CM382" i="13"/>
  <c r="CL382" i="13"/>
  <c r="CK382" i="13"/>
  <c r="CJ382" i="13"/>
  <c r="CI382" i="13"/>
  <c r="CH382" i="13"/>
  <c r="CG382" i="13"/>
  <c r="CF382" i="13"/>
  <c r="CE382" i="13"/>
  <c r="CD382" i="13"/>
  <c r="CC382" i="13"/>
  <c r="CB382" i="13"/>
  <c r="CA382" i="13"/>
  <c r="BZ382" i="13"/>
  <c r="BY382" i="13"/>
  <c r="BX382" i="13"/>
  <c r="BW382" i="13"/>
  <c r="BV382" i="13"/>
  <c r="BU382" i="13"/>
  <c r="BT382" i="13"/>
  <c r="BS382" i="13"/>
  <c r="BR382" i="13"/>
  <c r="BQ382" i="13"/>
  <c r="BP382" i="13"/>
  <c r="BO382" i="13"/>
  <c r="BN382" i="13"/>
  <c r="BM382" i="13"/>
  <c r="BL382" i="13"/>
  <c r="BK382" i="13"/>
  <c r="BJ382" i="13"/>
  <c r="BI382" i="13"/>
  <c r="BH382" i="13"/>
  <c r="BG382" i="13"/>
  <c r="BF382" i="13"/>
  <c r="BE382" i="13"/>
  <c r="BD382" i="13"/>
  <c r="BC382" i="13"/>
  <c r="BB382" i="13"/>
  <c r="BA382" i="13"/>
  <c r="AZ382" i="13"/>
  <c r="AY382" i="13"/>
  <c r="AX382" i="13"/>
  <c r="AW382" i="13"/>
  <c r="AV382" i="13"/>
  <c r="AU382" i="13"/>
  <c r="AT382" i="13"/>
  <c r="AS382" i="13"/>
  <c r="AR382" i="13"/>
  <c r="AQ382" i="13"/>
  <c r="AP382" i="13"/>
  <c r="AO382" i="13"/>
  <c r="AN382" i="13"/>
  <c r="AM382" i="13"/>
  <c r="AL382" i="13"/>
  <c r="AK382" i="13"/>
  <c r="AJ382" i="13"/>
  <c r="AI382" i="13"/>
  <c r="AH382" i="13"/>
  <c r="AG382" i="13"/>
  <c r="AF382" i="13"/>
  <c r="AE382" i="13"/>
  <c r="AD382" i="13"/>
  <c r="AC382" i="13"/>
  <c r="AB382" i="13"/>
  <c r="AA382" i="13"/>
  <c r="Z382" i="13"/>
  <c r="Y382" i="13"/>
  <c r="X382" i="13"/>
  <c r="DW381" i="13"/>
  <c r="DV381" i="13"/>
  <c r="DU381" i="13"/>
  <c r="DT381" i="13"/>
  <c r="DS381" i="13"/>
  <c r="DR381" i="13"/>
  <c r="DQ381" i="13"/>
  <c r="DP381" i="13"/>
  <c r="DO381" i="13"/>
  <c r="DN381" i="13"/>
  <c r="DM381" i="13"/>
  <c r="DL381" i="13"/>
  <c r="DK381" i="13"/>
  <c r="DJ381" i="13"/>
  <c r="DI381" i="13"/>
  <c r="DH381" i="13"/>
  <c r="DG381" i="13"/>
  <c r="DF381" i="13"/>
  <c r="DE381" i="13"/>
  <c r="DD381" i="13"/>
  <c r="DC381" i="13"/>
  <c r="DB381" i="13"/>
  <c r="DA381" i="13"/>
  <c r="CZ381" i="13"/>
  <c r="CY381" i="13"/>
  <c r="CX381" i="13"/>
  <c r="CW381" i="13"/>
  <c r="CV381" i="13"/>
  <c r="CU381" i="13"/>
  <c r="CT381" i="13"/>
  <c r="CS381" i="13"/>
  <c r="CR381" i="13"/>
  <c r="CQ381" i="13"/>
  <c r="CP381" i="13"/>
  <c r="CO381" i="13"/>
  <c r="CN381" i="13"/>
  <c r="CM381" i="13"/>
  <c r="CL381" i="13"/>
  <c r="CK381" i="13"/>
  <c r="CJ381" i="13"/>
  <c r="CI381" i="13"/>
  <c r="CH381" i="13"/>
  <c r="CG381" i="13"/>
  <c r="CF381" i="13"/>
  <c r="CE381" i="13"/>
  <c r="CD381" i="13"/>
  <c r="CC381" i="13"/>
  <c r="CB381" i="13"/>
  <c r="CA381" i="13"/>
  <c r="BZ381" i="13"/>
  <c r="BY381" i="13"/>
  <c r="BX381" i="13"/>
  <c r="BW381" i="13"/>
  <c r="BV381" i="13"/>
  <c r="BU381" i="13"/>
  <c r="BT381" i="13"/>
  <c r="BS381" i="13"/>
  <c r="BR381" i="13"/>
  <c r="BQ381" i="13"/>
  <c r="BP381" i="13"/>
  <c r="BO381" i="13"/>
  <c r="BN381" i="13"/>
  <c r="BM381" i="13"/>
  <c r="BL381" i="13"/>
  <c r="BK381" i="13"/>
  <c r="BJ381" i="13"/>
  <c r="BI381" i="13"/>
  <c r="BH381" i="13"/>
  <c r="BG381" i="13"/>
  <c r="BF381" i="13"/>
  <c r="BE381" i="13"/>
  <c r="BD381" i="13"/>
  <c r="BC381" i="13"/>
  <c r="BB381" i="13"/>
  <c r="BA381" i="13"/>
  <c r="AZ381" i="13"/>
  <c r="AY381" i="13"/>
  <c r="AX381" i="13"/>
  <c r="AW381" i="13"/>
  <c r="AV381" i="13"/>
  <c r="AU381" i="13"/>
  <c r="AT381" i="13"/>
  <c r="AS381" i="13"/>
  <c r="AR381" i="13"/>
  <c r="AQ381" i="13"/>
  <c r="AP381" i="13"/>
  <c r="AO381" i="13"/>
  <c r="AN381" i="13"/>
  <c r="AM381" i="13"/>
  <c r="AL381" i="13"/>
  <c r="AK381" i="13"/>
  <c r="AJ381" i="13"/>
  <c r="AI381" i="13"/>
  <c r="AH381" i="13"/>
  <c r="AG381" i="13"/>
  <c r="AF381" i="13"/>
  <c r="AE381" i="13"/>
  <c r="AD381" i="13"/>
  <c r="AC381" i="13"/>
  <c r="AB381" i="13"/>
  <c r="AA381" i="13"/>
  <c r="Z381" i="13"/>
  <c r="Y381" i="13"/>
  <c r="X381" i="13"/>
  <c r="DW379" i="13"/>
  <c r="DV379" i="13"/>
  <c r="DU379" i="13"/>
  <c r="DT379" i="13"/>
  <c r="DS379" i="13"/>
  <c r="DR379" i="13"/>
  <c r="DQ379" i="13"/>
  <c r="DP379" i="13"/>
  <c r="DO379" i="13"/>
  <c r="DN379" i="13"/>
  <c r="DM379" i="13"/>
  <c r="DL379" i="13"/>
  <c r="DK379" i="13"/>
  <c r="DJ379" i="13"/>
  <c r="DI379" i="13"/>
  <c r="DH379" i="13"/>
  <c r="DG379" i="13"/>
  <c r="DF379" i="13"/>
  <c r="DE379" i="13"/>
  <c r="DD379" i="13"/>
  <c r="DC379" i="13"/>
  <c r="DB379" i="13"/>
  <c r="DA379" i="13"/>
  <c r="CZ379" i="13"/>
  <c r="CY379" i="13"/>
  <c r="CX379" i="13"/>
  <c r="CW379" i="13"/>
  <c r="CV379" i="13"/>
  <c r="CU379" i="13"/>
  <c r="CT379" i="13"/>
  <c r="CS379" i="13"/>
  <c r="CR379" i="13"/>
  <c r="CQ379" i="13"/>
  <c r="CP379" i="13"/>
  <c r="CO379" i="13"/>
  <c r="CN379" i="13"/>
  <c r="CM379" i="13"/>
  <c r="CL379" i="13"/>
  <c r="CK379" i="13"/>
  <c r="CJ379" i="13"/>
  <c r="CI379" i="13"/>
  <c r="CH379" i="13"/>
  <c r="CG379" i="13"/>
  <c r="CF379" i="13"/>
  <c r="CE379" i="13"/>
  <c r="CD379" i="13"/>
  <c r="CC379" i="13"/>
  <c r="CB379" i="13"/>
  <c r="CA379" i="13"/>
  <c r="BZ379" i="13"/>
  <c r="BY379" i="13"/>
  <c r="BX379" i="13"/>
  <c r="BW379" i="13"/>
  <c r="BV379" i="13"/>
  <c r="BU379" i="13"/>
  <c r="BT379" i="13"/>
  <c r="BS379" i="13"/>
  <c r="BR379" i="13"/>
  <c r="BQ379" i="13"/>
  <c r="BP379" i="13"/>
  <c r="BO379" i="13"/>
  <c r="BN379" i="13"/>
  <c r="BM379" i="13"/>
  <c r="BL379" i="13"/>
  <c r="BK379" i="13"/>
  <c r="BJ379" i="13"/>
  <c r="BI379" i="13"/>
  <c r="BH379" i="13"/>
  <c r="BG379" i="13"/>
  <c r="BF379" i="13"/>
  <c r="BE379" i="13"/>
  <c r="BD379" i="13"/>
  <c r="BC379" i="13"/>
  <c r="BB379" i="13"/>
  <c r="BA379" i="13"/>
  <c r="AZ379" i="13"/>
  <c r="AY379" i="13"/>
  <c r="AX379" i="13"/>
  <c r="AW379" i="13"/>
  <c r="AV379" i="13"/>
  <c r="AU379" i="13"/>
  <c r="AT379" i="13"/>
  <c r="AS379" i="13"/>
  <c r="AR379" i="13"/>
  <c r="AQ379" i="13"/>
  <c r="AP379" i="13"/>
  <c r="AO379" i="13"/>
  <c r="AN379" i="13"/>
  <c r="AM379" i="13"/>
  <c r="AL379" i="13"/>
  <c r="AK379" i="13"/>
  <c r="AJ379" i="13"/>
  <c r="AI379" i="13"/>
  <c r="AH379" i="13"/>
  <c r="AG379" i="13"/>
  <c r="AF379" i="13"/>
  <c r="AE379" i="13"/>
  <c r="AD379" i="13"/>
  <c r="AC379" i="13"/>
  <c r="AB379" i="13"/>
  <c r="AA379" i="13"/>
  <c r="Z379" i="13"/>
  <c r="Y379" i="13"/>
  <c r="X379" i="13"/>
  <c r="DW378" i="13"/>
  <c r="DV378" i="13"/>
  <c r="DU378" i="13"/>
  <c r="DT378" i="13"/>
  <c r="DS378" i="13"/>
  <c r="DR378" i="13"/>
  <c r="DQ378" i="13"/>
  <c r="DP378" i="13"/>
  <c r="DO378" i="13"/>
  <c r="DN378" i="13"/>
  <c r="DM378" i="13"/>
  <c r="DL378" i="13"/>
  <c r="DK378" i="13"/>
  <c r="DJ378" i="13"/>
  <c r="DI378" i="13"/>
  <c r="DH378" i="13"/>
  <c r="DG378" i="13"/>
  <c r="DF378" i="13"/>
  <c r="DE378" i="13"/>
  <c r="DD378" i="13"/>
  <c r="DC378" i="13"/>
  <c r="DB378" i="13"/>
  <c r="DA378" i="13"/>
  <c r="CZ378" i="13"/>
  <c r="AA378" i="13"/>
  <c r="Z378" i="13"/>
  <c r="Y378" i="13"/>
  <c r="X378" i="13"/>
  <c r="AW367" i="13"/>
  <c r="AX367" i="13" s="1"/>
  <c r="DW365" i="13"/>
  <c r="DV365" i="13"/>
  <c r="DU365" i="13"/>
  <c r="DT365" i="13"/>
  <c r="DS365" i="13"/>
  <c r="DR365" i="13"/>
  <c r="DQ365" i="13"/>
  <c r="DP365" i="13"/>
  <c r="DO365" i="13"/>
  <c r="DN365" i="13"/>
  <c r="DM365" i="13"/>
  <c r="DL365" i="13"/>
  <c r="DK365" i="13"/>
  <c r="DJ365" i="13"/>
  <c r="DI365" i="13"/>
  <c r="DH365" i="13"/>
  <c r="DG365" i="13"/>
  <c r="DF365" i="13"/>
  <c r="DE365" i="13"/>
  <c r="DD365" i="13"/>
  <c r="DC365" i="13"/>
  <c r="DB365" i="13"/>
  <c r="DA365" i="13"/>
  <c r="CZ365" i="13"/>
  <c r="CY365" i="13"/>
  <c r="CX365" i="13"/>
  <c r="CW365" i="13"/>
  <c r="CV365" i="13"/>
  <c r="CU365" i="13"/>
  <c r="CT365" i="13"/>
  <c r="CS365" i="13"/>
  <c r="CR365" i="13"/>
  <c r="CQ365" i="13"/>
  <c r="CP365" i="13"/>
  <c r="CO365" i="13"/>
  <c r="CN365" i="13"/>
  <c r="CM365" i="13"/>
  <c r="CL365" i="13"/>
  <c r="CK365" i="13"/>
  <c r="CJ365" i="13"/>
  <c r="CI365" i="13"/>
  <c r="CH365" i="13"/>
  <c r="CG365" i="13"/>
  <c r="CF365" i="13"/>
  <c r="CE365" i="13"/>
  <c r="CD365" i="13"/>
  <c r="CC365" i="13"/>
  <c r="CB365" i="13"/>
  <c r="CA365" i="13"/>
  <c r="BZ365" i="13"/>
  <c r="BY365" i="13"/>
  <c r="BX365" i="13"/>
  <c r="BW365" i="13"/>
  <c r="BV365" i="13"/>
  <c r="BU365" i="13"/>
  <c r="BT365" i="13"/>
  <c r="BS365" i="13"/>
  <c r="BR365" i="13"/>
  <c r="BQ365" i="13"/>
  <c r="BP365" i="13"/>
  <c r="BO365" i="13"/>
  <c r="BN365" i="13"/>
  <c r="BM365" i="13"/>
  <c r="BL365" i="13"/>
  <c r="BK365" i="13"/>
  <c r="BJ365" i="13"/>
  <c r="BI365" i="13"/>
  <c r="BH365" i="13"/>
  <c r="BG365" i="13"/>
  <c r="BF365" i="13"/>
  <c r="BE365" i="13"/>
  <c r="BD365" i="13"/>
  <c r="BC365" i="13"/>
  <c r="BB365" i="13"/>
  <c r="BA365" i="13"/>
  <c r="AZ365" i="13"/>
  <c r="AY365" i="13"/>
  <c r="AX365" i="13"/>
  <c r="AW365" i="13"/>
  <c r="AV365" i="13"/>
  <c r="AU365" i="13"/>
  <c r="AT365" i="13"/>
  <c r="AS365" i="13"/>
  <c r="AR365" i="13"/>
  <c r="AQ365" i="13"/>
  <c r="AP365" i="13"/>
  <c r="AO365" i="13"/>
  <c r="AN365" i="13"/>
  <c r="AM365" i="13"/>
  <c r="AL365" i="13"/>
  <c r="AK365" i="13"/>
  <c r="AJ365" i="13"/>
  <c r="AI365" i="13"/>
  <c r="AH365" i="13"/>
  <c r="AG365" i="13"/>
  <c r="AF365" i="13"/>
  <c r="AE365" i="13"/>
  <c r="AD365" i="13"/>
  <c r="AC365" i="13"/>
  <c r="AB365" i="13"/>
  <c r="AA365" i="13"/>
  <c r="Z365" i="13"/>
  <c r="Y365" i="13"/>
  <c r="X365" i="13"/>
  <c r="I353" i="13"/>
  <c r="DW352" i="13"/>
  <c r="DV352" i="13"/>
  <c r="DU352" i="13"/>
  <c r="DT352" i="13"/>
  <c r="DS352" i="13"/>
  <c r="DR352" i="13"/>
  <c r="DQ352" i="13"/>
  <c r="DP352" i="13"/>
  <c r="DO352" i="13"/>
  <c r="DN352" i="13"/>
  <c r="DM352" i="13"/>
  <c r="DL352" i="13"/>
  <c r="DK352" i="13"/>
  <c r="DJ352" i="13"/>
  <c r="DI352" i="13"/>
  <c r="DH352" i="13"/>
  <c r="DG352" i="13"/>
  <c r="DF352" i="13"/>
  <c r="DE352" i="13"/>
  <c r="DD352" i="13"/>
  <c r="DC352" i="13"/>
  <c r="DB352" i="13"/>
  <c r="DA352" i="13"/>
  <c r="CZ352" i="13"/>
  <c r="CY352" i="13"/>
  <c r="CX352" i="13"/>
  <c r="CW352" i="13"/>
  <c r="CV352" i="13"/>
  <c r="CU352" i="13"/>
  <c r="CT352" i="13"/>
  <c r="CS352" i="13"/>
  <c r="CR352" i="13"/>
  <c r="CQ352" i="13"/>
  <c r="CP352" i="13"/>
  <c r="CO352" i="13"/>
  <c r="CN352" i="13"/>
  <c r="CM352" i="13"/>
  <c r="CL352" i="13"/>
  <c r="CK352" i="13"/>
  <c r="CJ352" i="13"/>
  <c r="CI352" i="13"/>
  <c r="CH352" i="13"/>
  <c r="CG352" i="13"/>
  <c r="CF352" i="13"/>
  <c r="CE352" i="13"/>
  <c r="CD352" i="13"/>
  <c r="CC352" i="13"/>
  <c r="CB352" i="13"/>
  <c r="CA352" i="13"/>
  <c r="BZ352" i="13"/>
  <c r="BY352" i="13"/>
  <c r="BX352" i="13"/>
  <c r="BW352" i="13"/>
  <c r="BV352" i="13"/>
  <c r="BU352" i="13"/>
  <c r="BT352" i="13"/>
  <c r="BS352" i="13"/>
  <c r="BR352" i="13"/>
  <c r="BQ352" i="13"/>
  <c r="BP352" i="13"/>
  <c r="BO352" i="13"/>
  <c r="BN352" i="13"/>
  <c r="BM352" i="13"/>
  <c r="BL352" i="13"/>
  <c r="BK352" i="13"/>
  <c r="BJ352" i="13"/>
  <c r="BI352" i="13"/>
  <c r="BH352" i="13"/>
  <c r="BG352" i="13"/>
  <c r="BF352" i="13"/>
  <c r="BE352" i="13"/>
  <c r="BD352" i="13"/>
  <c r="BC352" i="13"/>
  <c r="BB352" i="13"/>
  <c r="BA352" i="13"/>
  <c r="AZ352" i="13"/>
  <c r="AY352" i="13"/>
  <c r="AX352" i="13"/>
  <c r="AW352" i="13"/>
  <c r="AV352" i="13"/>
  <c r="AU352" i="13"/>
  <c r="AT352" i="13"/>
  <c r="AS352" i="13"/>
  <c r="AR352" i="13"/>
  <c r="AQ352" i="13"/>
  <c r="AP352" i="13"/>
  <c r="AO352" i="13"/>
  <c r="AN352" i="13"/>
  <c r="AM352" i="13"/>
  <c r="AL352" i="13"/>
  <c r="AK352" i="13"/>
  <c r="AJ352" i="13"/>
  <c r="AI352" i="13"/>
  <c r="AH352" i="13"/>
  <c r="AG352" i="13"/>
  <c r="AF352" i="13"/>
  <c r="AE352" i="13"/>
  <c r="AD352" i="13"/>
  <c r="AC352" i="13"/>
  <c r="AB352" i="13"/>
  <c r="AA352" i="13"/>
  <c r="Z352" i="13"/>
  <c r="Y352" i="13"/>
  <c r="X352" i="13"/>
  <c r="I340" i="13"/>
  <c r="DW339" i="13"/>
  <c r="DV339" i="13"/>
  <c r="DU339" i="13"/>
  <c r="DT339" i="13"/>
  <c r="DS339" i="13"/>
  <c r="DR339" i="13"/>
  <c r="DQ339" i="13"/>
  <c r="DP339" i="13"/>
  <c r="DO339" i="13"/>
  <c r="DN339" i="13"/>
  <c r="DM339" i="13"/>
  <c r="DL339" i="13"/>
  <c r="DK339" i="13"/>
  <c r="DJ339" i="13"/>
  <c r="DI339" i="13"/>
  <c r="DH339" i="13"/>
  <c r="DG339" i="13"/>
  <c r="DF339" i="13"/>
  <c r="DE339" i="13"/>
  <c r="DD339" i="13"/>
  <c r="DC339" i="13"/>
  <c r="DB339" i="13"/>
  <c r="DA339" i="13"/>
  <c r="CZ339" i="13"/>
  <c r="CY339" i="13"/>
  <c r="CX339" i="13"/>
  <c r="CW339" i="13"/>
  <c r="CV339" i="13"/>
  <c r="CU339" i="13"/>
  <c r="CT339" i="13"/>
  <c r="CS339" i="13"/>
  <c r="CR339" i="13"/>
  <c r="CQ339" i="13"/>
  <c r="CP339" i="13"/>
  <c r="CO339" i="13"/>
  <c r="CN339" i="13"/>
  <c r="CM339" i="13"/>
  <c r="CL339" i="13"/>
  <c r="CK339" i="13"/>
  <c r="CJ339" i="13"/>
  <c r="CI339" i="13"/>
  <c r="CH339" i="13"/>
  <c r="CG339" i="13"/>
  <c r="CF339" i="13"/>
  <c r="CE339" i="13"/>
  <c r="CD339" i="13"/>
  <c r="CC339" i="13"/>
  <c r="CB339" i="13"/>
  <c r="CA339" i="13"/>
  <c r="BZ339" i="13"/>
  <c r="BY339" i="13"/>
  <c r="BX339" i="13"/>
  <c r="BW339" i="13"/>
  <c r="BV339" i="13"/>
  <c r="BU339" i="13"/>
  <c r="BT339" i="13"/>
  <c r="BS339" i="13"/>
  <c r="BR339" i="13"/>
  <c r="BQ339" i="13"/>
  <c r="BP339" i="13"/>
  <c r="BO339" i="13"/>
  <c r="BN339" i="13"/>
  <c r="BM339" i="13"/>
  <c r="BL339" i="13"/>
  <c r="BK339" i="13"/>
  <c r="BJ339" i="13"/>
  <c r="BI339" i="13"/>
  <c r="BH339" i="13"/>
  <c r="BG339" i="13"/>
  <c r="BF339" i="13"/>
  <c r="BE339" i="13"/>
  <c r="BD339" i="13"/>
  <c r="BC339" i="13"/>
  <c r="BB339" i="13"/>
  <c r="BA339" i="13"/>
  <c r="AZ339" i="13"/>
  <c r="AY339" i="13"/>
  <c r="AX339" i="13"/>
  <c r="AW339" i="13"/>
  <c r="AV339" i="13"/>
  <c r="AU339" i="13"/>
  <c r="AT339" i="13"/>
  <c r="AS339" i="13"/>
  <c r="AR339" i="13"/>
  <c r="AQ339" i="13"/>
  <c r="AP339" i="13"/>
  <c r="AO339" i="13"/>
  <c r="AN339" i="13"/>
  <c r="AM339" i="13"/>
  <c r="AL339" i="13"/>
  <c r="AK339" i="13"/>
  <c r="AJ339" i="13"/>
  <c r="AI339" i="13"/>
  <c r="AH339" i="13"/>
  <c r="AG339" i="13"/>
  <c r="AF339" i="13"/>
  <c r="AE339" i="13"/>
  <c r="AD339" i="13"/>
  <c r="AC339" i="13"/>
  <c r="AB339" i="13"/>
  <c r="AA339" i="13"/>
  <c r="Z339" i="13"/>
  <c r="Y339" i="13"/>
  <c r="X339" i="13"/>
  <c r="I327" i="13"/>
  <c r="DW326" i="13"/>
  <c r="DV326" i="13"/>
  <c r="DU326" i="13"/>
  <c r="DT326" i="13"/>
  <c r="DS326" i="13"/>
  <c r="DR326" i="13"/>
  <c r="DQ326" i="13"/>
  <c r="DP326" i="13"/>
  <c r="DO326" i="13"/>
  <c r="DN326" i="13"/>
  <c r="DM326" i="13"/>
  <c r="DL326" i="13"/>
  <c r="DK326" i="13"/>
  <c r="DJ326" i="13"/>
  <c r="DI326" i="13"/>
  <c r="DH326" i="13"/>
  <c r="DG326" i="13"/>
  <c r="DF326" i="13"/>
  <c r="DE326" i="13"/>
  <c r="DD326" i="13"/>
  <c r="DC326" i="13"/>
  <c r="DB326" i="13"/>
  <c r="DA326" i="13"/>
  <c r="CZ326" i="13"/>
  <c r="CY326" i="13"/>
  <c r="CX326" i="13"/>
  <c r="CW326" i="13"/>
  <c r="CV326" i="13"/>
  <c r="CU326" i="13"/>
  <c r="CT326" i="13"/>
  <c r="CS326" i="13"/>
  <c r="CR326" i="13"/>
  <c r="CQ326" i="13"/>
  <c r="CP326" i="13"/>
  <c r="CO326" i="13"/>
  <c r="CN326" i="13"/>
  <c r="CM326" i="13"/>
  <c r="CL326" i="13"/>
  <c r="CK326" i="13"/>
  <c r="CJ326" i="13"/>
  <c r="CI326" i="13"/>
  <c r="CH326" i="13"/>
  <c r="CG326" i="13"/>
  <c r="CF326" i="13"/>
  <c r="CE326" i="13"/>
  <c r="CD326" i="13"/>
  <c r="CC326" i="13"/>
  <c r="CB326" i="13"/>
  <c r="CA326" i="13"/>
  <c r="BZ326" i="13"/>
  <c r="BY326" i="13"/>
  <c r="BX326" i="13"/>
  <c r="BW326" i="13"/>
  <c r="BV326" i="13"/>
  <c r="BU326" i="13"/>
  <c r="BT326" i="13"/>
  <c r="BS326" i="13"/>
  <c r="BR326" i="13"/>
  <c r="BQ326" i="13"/>
  <c r="BP326" i="13"/>
  <c r="BO326" i="13"/>
  <c r="BN326" i="13"/>
  <c r="BM326" i="13"/>
  <c r="BL326" i="13"/>
  <c r="BK326" i="13"/>
  <c r="BJ326" i="13"/>
  <c r="BI326" i="13"/>
  <c r="BH326" i="13"/>
  <c r="BG326" i="13"/>
  <c r="BF326" i="13"/>
  <c r="BE326" i="13"/>
  <c r="BD326" i="13"/>
  <c r="BC326" i="13"/>
  <c r="BB326" i="13"/>
  <c r="BA326" i="13"/>
  <c r="AZ326" i="13"/>
  <c r="AY326" i="13"/>
  <c r="AX326" i="13"/>
  <c r="AW326" i="13"/>
  <c r="AV326" i="13"/>
  <c r="AU326" i="13"/>
  <c r="AT326" i="13"/>
  <c r="AS326" i="13"/>
  <c r="AR326" i="13"/>
  <c r="AQ326" i="13"/>
  <c r="AP326" i="13"/>
  <c r="AO326" i="13"/>
  <c r="AN326" i="13"/>
  <c r="AM326" i="13"/>
  <c r="AL326" i="13"/>
  <c r="AK326" i="13"/>
  <c r="AJ326" i="13"/>
  <c r="AI326" i="13"/>
  <c r="AH326" i="13"/>
  <c r="AG326" i="13"/>
  <c r="AF326" i="13"/>
  <c r="AE326" i="13"/>
  <c r="AD326" i="13"/>
  <c r="AC326" i="13"/>
  <c r="AB326" i="13"/>
  <c r="AA326" i="13"/>
  <c r="Z326" i="13"/>
  <c r="Y326" i="13"/>
  <c r="X326" i="13"/>
  <c r="I314" i="13"/>
  <c r="DW313" i="13"/>
  <c r="DV313" i="13"/>
  <c r="DU313" i="13"/>
  <c r="DT313" i="13"/>
  <c r="DS313" i="13"/>
  <c r="DR313" i="13"/>
  <c r="DQ313" i="13"/>
  <c r="DP313" i="13"/>
  <c r="DO313" i="13"/>
  <c r="DN313" i="13"/>
  <c r="DM313" i="13"/>
  <c r="DL313" i="13"/>
  <c r="DK313" i="13"/>
  <c r="DJ313" i="13"/>
  <c r="DI313" i="13"/>
  <c r="DH313" i="13"/>
  <c r="DG313" i="13"/>
  <c r="DF313" i="13"/>
  <c r="DE313" i="13"/>
  <c r="DD313" i="13"/>
  <c r="DC313" i="13"/>
  <c r="DB313" i="13"/>
  <c r="DA313" i="13"/>
  <c r="CZ313" i="13"/>
  <c r="CY313" i="13"/>
  <c r="CX313" i="13"/>
  <c r="CW313" i="13"/>
  <c r="CV313" i="13"/>
  <c r="CU313" i="13"/>
  <c r="CT313" i="13"/>
  <c r="CS313" i="13"/>
  <c r="CR313" i="13"/>
  <c r="CQ313" i="13"/>
  <c r="CP313" i="13"/>
  <c r="CO313" i="13"/>
  <c r="CN313" i="13"/>
  <c r="CM313" i="13"/>
  <c r="CL313" i="13"/>
  <c r="CK313" i="13"/>
  <c r="CJ313" i="13"/>
  <c r="CI313" i="13"/>
  <c r="CH313" i="13"/>
  <c r="CG313" i="13"/>
  <c r="CF313" i="13"/>
  <c r="CE313" i="13"/>
  <c r="CD313" i="13"/>
  <c r="CC313" i="13"/>
  <c r="CB313" i="13"/>
  <c r="CA313" i="13"/>
  <c r="BZ313" i="13"/>
  <c r="BY313" i="13"/>
  <c r="BX313" i="13"/>
  <c r="BW313" i="13"/>
  <c r="BV313" i="13"/>
  <c r="BU313" i="13"/>
  <c r="BT313" i="13"/>
  <c r="BS313" i="13"/>
  <c r="BR313" i="13"/>
  <c r="BQ313" i="13"/>
  <c r="BP313" i="13"/>
  <c r="BO313" i="13"/>
  <c r="BN313" i="13"/>
  <c r="BM313" i="13"/>
  <c r="BL313" i="13"/>
  <c r="BK313" i="13"/>
  <c r="BJ313" i="13"/>
  <c r="BI313" i="13"/>
  <c r="BH313" i="13"/>
  <c r="BG313" i="13"/>
  <c r="BF313" i="13"/>
  <c r="BE313" i="13"/>
  <c r="BD313" i="13"/>
  <c r="BC313" i="13"/>
  <c r="BB313" i="13"/>
  <c r="BA313" i="13"/>
  <c r="AZ313" i="13"/>
  <c r="AY313" i="13"/>
  <c r="AX313" i="13"/>
  <c r="AW313" i="13"/>
  <c r="AV313" i="13"/>
  <c r="AU313" i="13"/>
  <c r="AT313" i="13"/>
  <c r="AS313" i="13"/>
  <c r="AR313" i="13"/>
  <c r="AQ313" i="13"/>
  <c r="AP313" i="13"/>
  <c r="AO313" i="13"/>
  <c r="AN313" i="13"/>
  <c r="AM313" i="13"/>
  <c r="AL313" i="13"/>
  <c r="AK313" i="13"/>
  <c r="AJ313" i="13"/>
  <c r="AI313" i="13"/>
  <c r="AH313" i="13"/>
  <c r="AG313" i="13"/>
  <c r="AF313" i="13"/>
  <c r="AE313" i="13"/>
  <c r="AD313" i="13"/>
  <c r="AC313" i="13"/>
  <c r="AB313" i="13"/>
  <c r="AA313" i="13"/>
  <c r="Z313" i="13"/>
  <c r="Y313" i="13"/>
  <c r="X313" i="13"/>
  <c r="I301" i="13"/>
  <c r="DW300" i="13"/>
  <c r="DV300" i="13"/>
  <c r="DU300" i="13"/>
  <c r="DT300" i="13"/>
  <c r="DS300" i="13"/>
  <c r="DR300" i="13"/>
  <c r="DQ300" i="13"/>
  <c r="DP300" i="13"/>
  <c r="DO300" i="13"/>
  <c r="DN300" i="13"/>
  <c r="DM300" i="13"/>
  <c r="DL300" i="13"/>
  <c r="DK300" i="13"/>
  <c r="DJ300" i="13"/>
  <c r="DI300" i="13"/>
  <c r="DH300" i="13"/>
  <c r="DG300" i="13"/>
  <c r="DF300" i="13"/>
  <c r="DE300" i="13"/>
  <c r="DD300" i="13"/>
  <c r="DC300" i="13"/>
  <c r="DB300" i="13"/>
  <c r="DA300" i="13"/>
  <c r="CZ300" i="13"/>
  <c r="CY300" i="13"/>
  <c r="CX300" i="13"/>
  <c r="CW300" i="13"/>
  <c r="CV300" i="13"/>
  <c r="CU300" i="13"/>
  <c r="CT300" i="13"/>
  <c r="CS300" i="13"/>
  <c r="CR300" i="13"/>
  <c r="CQ300" i="13"/>
  <c r="CP300" i="13"/>
  <c r="CO300" i="13"/>
  <c r="CN300" i="13"/>
  <c r="CM300" i="13"/>
  <c r="CL300" i="13"/>
  <c r="CK300" i="13"/>
  <c r="CJ300" i="13"/>
  <c r="CI300" i="13"/>
  <c r="CH300" i="13"/>
  <c r="CG300" i="13"/>
  <c r="CF300" i="13"/>
  <c r="CE300" i="13"/>
  <c r="CD300" i="13"/>
  <c r="CC300" i="13"/>
  <c r="CB300" i="13"/>
  <c r="CA300" i="13"/>
  <c r="BZ300" i="13"/>
  <c r="BY300" i="13"/>
  <c r="BX300" i="13"/>
  <c r="BW300" i="13"/>
  <c r="BV300" i="13"/>
  <c r="BU300" i="13"/>
  <c r="BT300" i="13"/>
  <c r="BS300" i="13"/>
  <c r="BR300" i="13"/>
  <c r="BQ300" i="13"/>
  <c r="BP300" i="13"/>
  <c r="BO300" i="13"/>
  <c r="BN300" i="13"/>
  <c r="BM300" i="13"/>
  <c r="BL300" i="13"/>
  <c r="BK300" i="13"/>
  <c r="BJ300" i="13"/>
  <c r="BI300" i="13"/>
  <c r="BH300" i="13"/>
  <c r="BG300" i="13"/>
  <c r="BF300" i="13"/>
  <c r="BE300" i="13"/>
  <c r="BD300" i="13"/>
  <c r="BC300" i="13"/>
  <c r="BB300" i="13"/>
  <c r="BA300" i="13"/>
  <c r="AZ300" i="13"/>
  <c r="AY300" i="13"/>
  <c r="AX300" i="13"/>
  <c r="AW300" i="13"/>
  <c r="AV300" i="13"/>
  <c r="AU300" i="13"/>
  <c r="AT300" i="13"/>
  <c r="AS300" i="13"/>
  <c r="AR300" i="13"/>
  <c r="AQ300" i="13"/>
  <c r="AP300" i="13"/>
  <c r="AO300" i="13"/>
  <c r="AN300" i="13"/>
  <c r="AM300" i="13"/>
  <c r="AL300" i="13"/>
  <c r="AK300" i="13"/>
  <c r="AJ300" i="13"/>
  <c r="AI300" i="13"/>
  <c r="AH300" i="13"/>
  <c r="AG300" i="13"/>
  <c r="AF300" i="13"/>
  <c r="AE300" i="13"/>
  <c r="AD300" i="13"/>
  <c r="AC300" i="13"/>
  <c r="AB300" i="13"/>
  <c r="AA300" i="13"/>
  <c r="Z300" i="13"/>
  <c r="Y300" i="13"/>
  <c r="X300" i="13"/>
  <c r="I288" i="13"/>
  <c r="DW287" i="13"/>
  <c r="DV287" i="13"/>
  <c r="DU287" i="13"/>
  <c r="DT287" i="13"/>
  <c r="DS287" i="13"/>
  <c r="DR287" i="13"/>
  <c r="DQ287" i="13"/>
  <c r="DP287" i="13"/>
  <c r="DO287" i="13"/>
  <c r="DN287" i="13"/>
  <c r="DM287" i="13"/>
  <c r="DL287" i="13"/>
  <c r="DK287" i="13"/>
  <c r="DJ287" i="13"/>
  <c r="DI287" i="13"/>
  <c r="DH287" i="13"/>
  <c r="DG287" i="13"/>
  <c r="DF287" i="13"/>
  <c r="DE287" i="13"/>
  <c r="DD287" i="13"/>
  <c r="DC287" i="13"/>
  <c r="DB287" i="13"/>
  <c r="DA287" i="13"/>
  <c r="CZ287" i="13"/>
  <c r="CY287" i="13"/>
  <c r="CX287" i="13"/>
  <c r="CW287" i="13"/>
  <c r="CV287" i="13"/>
  <c r="CU287" i="13"/>
  <c r="CT287" i="13"/>
  <c r="CS287" i="13"/>
  <c r="CR287" i="13"/>
  <c r="CQ287" i="13"/>
  <c r="CP287" i="13"/>
  <c r="CO287" i="13"/>
  <c r="CN287" i="13"/>
  <c r="CM287" i="13"/>
  <c r="CL287" i="13"/>
  <c r="CK287" i="13"/>
  <c r="CJ287" i="13"/>
  <c r="CI287" i="13"/>
  <c r="CH287" i="13"/>
  <c r="CG287" i="13"/>
  <c r="CF287" i="13"/>
  <c r="CE287" i="13"/>
  <c r="CD287" i="13"/>
  <c r="CC287" i="13"/>
  <c r="CB287" i="13"/>
  <c r="CA287" i="13"/>
  <c r="BZ287" i="13"/>
  <c r="BY287" i="13"/>
  <c r="BX287" i="13"/>
  <c r="BW287" i="13"/>
  <c r="BV287" i="13"/>
  <c r="BU287" i="13"/>
  <c r="BT287" i="13"/>
  <c r="BS287" i="13"/>
  <c r="BR287" i="13"/>
  <c r="BQ287" i="13"/>
  <c r="BP287" i="13"/>
  <c r="BO287" i="13"/>
  <c r="BN287" i="13"/>
  <c r="BM287" i="13"/>
  <c r="BL287" i="13"/>
  <c r="BK287" i="13"/>
  <c r="BJ287" i="13"/>
  <c r="BI287" i="13"/>
  <c r="BH287" i="13"/>
  <c r="BG287" i="13"/>
  <c r="BF287" i="13"/>
  <c r="BE287" i="13"/>
  <c r="BD287" i="13"/>
  <c r="BC287" i="13"/>
  <c r="BB287" i="13"/>
  <c r="BA287" i="13"/>
  <c r="AZ287" i="13"/>
  <c r="AY287" i="13"/>
  <c r="AX287" i="13"/>
  <c r="AW287" i="13"/>
  <c r="AV287" i="13"/>
  <c r="AU287" i="13"/>
  <c r="AT287" i="13"/>
  <c r="AS287" i="13"/>
  <c r="AR287" i="13"/>
  <c r="AQ287" i="13"/>
  <c r="AP287" i="13"/>
  <c r="AO287" i="13"/>
  <c r="AN287" i="13"/>
  <c r="AM287" i="13"/>
  <c r="AL287" i="13"/>
  <c r="AK287" i="13"/>
  <c r="AJ287" i="13"/>
  <c r="AI287" i="13"/>
  <c r="AH287" i="13"/>
  <c r="AG287" i="13"/>
  <c r="AF287" i="13"/>
  <c r="AE287" i="13"/>
  <c r="AD287" i="13"/>
  <c r="AC287" i="13"/>
  <c r="AB287" i="13"/>
  <c r="AA287" i="13"/>
  <c r="Z287" i="13"/>
  <c r="Y287" i="13"/>
  <c r="X287" i="13"/>
  <c r="I275" i="13"/>
  <c r="DW274" i="13"/>
  <c r="DV274" i="13"/>
  <c r="DU274" i="13"/>
  <c r="DT274" i="13"/>
  <c r="DS274" i="13"/>
  <c r="DR274" i="13"/>
  <c r="DQ274" i="13"/>
  <c r="DP274" i="13"/>
  <c r="DO274" i="13"/>
  <c r="DN274" i="13"/>
  <c r="DM274" i="13"/>
  <c r="DL274" i="13"/>
  <c r="DK274" i="13"/>
  <c r="DJ274" i="13"/>
  <c r="DI274" i="13"/>
  <c r="DH274" i="13"/>
  <c r="DG274" i="13"/>
  <c r="DF274" i="13"/>
  <c r="DE274" i="13"/>
  <c r="DD274" i="13"/>
  <c r="DC274" i="13"/>
  <c r="DB274" i="13"/>
  <c r="DA274" i="13"/>
  <c r="CZ274" i="13"/>
  <c r="CY274" i="13"/>
  <c r="CX274" i="13"/>
  <c r="CW274" i="13"/>
  <c r="CV274" i="13"/>
  <c r="CU274" i="13"/>
  <c r="CT274" i="13"/>
  <c r="CS274" i="13"/>
  <c r="CR274" i="13"/>
  <c r="CQ274" i="13"/>
  <c r="CP274" i="13"/>
  <c r="CO274" i="13"/>
  <c r="CN274" i="13"/>
  <c r="CM274" i="13"/>
  <c r="CL274" i="13"/>
  <c r="CK274" i="13"/>
  <c r="CJ274" i="13"/>
  <c r="CI274" i="13"/>
  <c r="CH274" i="13"/>
  <c r="CG274" i="13"/>
  <c r="CF274" i="13"/>
  <c r="CE274" i="13"/>
  <c r="CD274" i="13"/>
  <c r="CC274" i="13"/>
  <c r="CB274" i="13"/>
  <c r="CA274" i="13"/>
  <c r="BZ274" i="13"/>
  <c r="BY274" i="13"/>
  <c r="BX274" i="13"/>
  <c r="BW274" i="13"/>
  <c r="BV274" i="13"/>
  <c r="BU274" i="13"/>
  <c r="BT274" i="13"/>
  <c r="BS274" i="13"/>
  <c r="BR274" i="13"/>
  <c r="BQ274" i="13"/>
  <c r="BP274" i="13"/>
  <c r="BO274" i="13"/>
  <c r="BN274" i="13"/>
  <c r="BM274" i="13"/>
  <c r="BL274" i="13"/>
  <c r="BK274" i="13"/>
  <c r="BJ274" i="13"/>
  <c r="BI274" i="13"/>
  <c r="BH274" i="13"/>
  <c r="BG274" i="13"/>
  <c r="BF274" i="13"/>
  <c r="BE274" i="13"/>
  <c r="BD274" i="13"/>
  <c r="BC274" i="13"/>
  <c r="BB274" i="13"/>
  <c r="BA274" i="13"/>
  <c r="AZ274" i="13"/>
  <c r="AY274" i="13"/>
  <c r="AX274" i="13"/>
  <c r="AW274" i="13"/>
  <c r="AV274" i="13"/>
  <c r="AU274" i="13"/>
  <c r="AT274" i="13"/>
  <c r="AS274" i="13"/>
  <c r="AR274" i="13"/>
  <c r="AQ274" i="13"/>
  <c r="AP274" i="13"/>
  <c r="AO274" i="13"/>
  <c r="AN274" i="13"/>
  <c r="AM274" i="13"/>
  <c r="AL274" i="13"/>
  <c r="AK274" i="13"/>
  <c r="AJ274" i="13"/>
  <c r="AI274" i="13"/>
  <c r="AH274" i="13"/>
  <c r="AG274" i="13"/>
  <c r="AF274" i="13"/>
  <c r="AE274" i="13"/>
  <c r="AD274" i="13"/>
  <c r="AC274" i="13"/>
  <c r="AB274" i="13"/>
  <c r="AA274" i="13"/>
  <c r="Z274" i="13"/>
  <c r="Y274" i="13"/>
  <c r="X274" i="13"/>
  <c r="I262" i="13"/>
  <c r="DW261" i="13"/>
  <c r="DV261" i="13"/>
  <c r="DU261" i="13"/>
  <c r="DT261" i="13"/>
  <c r="DS261" i="13"/>
  <c r="DR261" i="13"/>
  <c r="DQ261" i="13"/>
  <c r="DP261" i="13"/>
  <c r="DO261" i="13"/>
  <c r="DN261" i="13"/>
  <c r="DM261" i="13"/>
  <c r="DL261" i="13"/>
  <c r="DK261" i="13"/>
  <c r="DJ261" i="13"/>
  <c r="DI261" i="13"/>
  <c r="DH261" i="13"/>
  <c r="DG261" i="13"/>
  <c r="DF261" i="13"/>
  <c r="DE261" i="13"/>
  <c r="DD261" i="13"/>
  <c r="DC261" i="13"/>
  <c r="DB261" i="13"/>
  <c r="DA261" i="13"/>
  <c r="CZ261" i="13"/>
  <c r="CY261" i="13"/>
  <c r="CX261" i="13"/>
  <c r="CW261" i="13"/>
  <c r="CV261" i="13"/>
  <c r="CU261" i="13"/>
  <c r="CT261" i="13"/>
  <c r="CS261" i="13"/>
  <c r="CR261" i="13"/>
  <c r="CQ261" i="13"/>
  <c r="CP261" i="13"/>
  <c r="CO261" i="13"/>
  <c r="CN261" i="13"/>
  <c r="CM261" i="13"/>
  <c r="CL261" i="13"/>
  <c r="CK261" i="13"/>
  <c r="CJ261" i="13"/>
  <c r="CI261" i="13"/>
  <c r="CH261" i="13"/>
  <c r="CG261" i="13"/>
  <c r="CF261" i="13"/>
  <c r="CE261" i="13"/>
  <c r="CD261" i="13"/>
  <c r="CC261" i="13"/>
  <c r="CB261" i="13"/>
  <c r="CA261" i="13"/>
  <c r="BZ261" i="13"/>
  <c r="BY261" i="13"/>
  <c r="BX261" i="13"/>
  <c r="BW261" i="13"/>
  <c r="BV261" i="13"/>
  <c r="BU261" i="13"/>
  <c r="BT261" i="13"/>
  <c r="BS261" i="13"/>
  <c r="BR261" i="13"/>
  <c r="BQ261" i="13"/>
  <c r="BP261" i="13"/>
  <c r="BO261" i="13"/>
  <c r="BN261" i="13"/>
  <c r="BM261" i="13"/>
  <c r="BL261" i="13"/>
  <c r="BK261" i="13"/>
  <c r="BJ261" i="13"/>
  <c r="BI261" i="13"/>
  <c r="BH261" i="13"/>
  <c r="BG261" i="13"/>
  <c r="BF261" i="13"/>
  <c r="BE261" i="13"/>
  <c r="BD261" i="13"/>
  <c r="BC261" i="13"/>
  <c r="BB261" i="13"/>
  <c r="BA261" i="13"/>
  <c r="AZ261" i="13"/>
  <c r="AY261" i="13"/>
  <c r="AX261" i="13"/>
  <c r="AW261" i="13"/>
  <c r="AV261" i="13"/>
  <c r="AU261" i="13"/>
  <c r="AT261" i="13"/>
  <c r="AS261" i="13"/>
  <c r="AR261" i="13"/>
  <c r="AQ261" i="13"/>
  <c r="AP261" i="13"/>
  <c r="AO261" i="13"/>
  <c r="AN261" i="13"/>
  <c r="AM261" i="13"/>
  <c r="AL261" i="13"/>
  <c r="AK261" i="13"/>
  <c r="AJ261" i="13"/>
  <c r="AI261" i="13"/>
  <c r="AH261" i="13"/>
  <c r="AG261" i="13"/>
  <c r="AF261" i="13"/>
  <c r="AE261" i="13"/>
  <c r="AD261" i="13"/>
  <c r="AC261" i="13"/>
  <c r="AB261" i="13"/>
  <c r="AA261" i="13"/>
  <c r="Z261" i="13"/>
  <c r="Y261" i="13"/>
  <c r="X261" i="13"/>
  <c r="I249" i="13"/>
  <c r="DW248" i="13"/>
  <c r="DV248" i="13"/>
  <c r="DU248" i="13"/>
  <c r="DT248" i="13"/>
  <c r="DS248" i="13"/>
  <c r="DR248" i="13"/>
  <c r="DQ248" i="13"/>
  <c r="DP248" i="13"/>
  <c r="DO248" i="13"/>
  <c r="DN248" i="13"/>
  <c r="DM248" i="13"/>
  <c r="DL248" i="13"/>
  <c r="DK248" i="13"/>
  <c r="DJ248" i="13"/>
  <c r="DI248" i="13"/>
  <c r="DH248" i="13"/>
  <c r="DG248" i="13"/>
  <c r="DF248" i="13"/>
  <c r="DE248" i="13"/>
  <c r="DD248" i="13"/>
  <c r="DC248" i="13"/>
  <c r="DB248" i="13"/>
  <c r="DA248" i="13"/>
  <c r="CZ248" i="13"/>
  <c r="CY248" i="13"/>
  <c r="CX248" i="13"/>
  <c r="CW248" i="13"/>
  <c r="CV248" i="13"/>
  <c r="CU248" i="13"/>
  <c r="CT248" i="13"/>
  <c r="CS248" i="13"/>
  <c r="CR248" i="13"/>
  <c r="CQ248" i="13"/>
  <c r="CP248" i="13"/>
  <c r="CO248" i="13"/>
  <c r="CN248" i="13"/>
  <c r="CM248" i="13"/>
  <c r="CL248" i="13"/>
  <c r="CK248" i="13"/>
  <c r="CJ248" i="13"/>
  <c r="CI248" i="13"/>
  <c r="CH248" i="13"/>
  <c r="CG248" i="13"/>
  <c r="CF248" i="13"/>
  <c r="CE248" i="13"/>
  <c r="CD248" i="13"/>
  <c r="CC248" i="13"/>
  <c r="CB248" i="13"/>
  <c r="CA248" i="13"/>
  <c r="BZ248" i="13"/>
  <c r="BY248" i="13"/>
  <c r="BX248" i="13"/>
  <c r="BW248" i="13"/>
  <c r="BV248" i="13"/>
  <c r="BU248" i="13"/>
  <c r="BT248" i="13"/>
  <c r="BS248" i="13"/>
  <c r="BR248" i="13"/>
  <c r="BQ248" i="13"/>
  <c r="BP248" i="13"/>
  <c r="BO248" i="13"/>
  <c r="BN248" i="13"/>
  <c r="BM248" i="13"/>
  <c r="BL248" i="13"/>
  <c r="BK248" i="13"/>
  <c r="BJ248" i="13"/>
  <c r="BI248" i="13"/>
  <c r="BH248" i="13"/>
  <c r="BG248" i="13"/>
  <c r="BF248" i="13"/>
  <c r="BE248" i="13"/>
  <c r="BD248" i="13"/>
  <c r="BC248" i="13"/>
  <c r="BB248" i="13"/>
  <c r="BA248" i="13"/>
  <c r="AZ248" i="13"/>
  <c r="AY248" i="13"/>
  <c r="AX248" i="13"/>
  <c r="AW248" i="13"/>
  <c r="AV248" i="13"/>
  <c r="AU248" i="13"/>
  <c r="AT248" i="13"/>
  <c r="AS248" i="13"/>
  <c r="AR248" i="13"/>
  <c r="AQ248" i="13"/>
  <c r="AP248" i="13"/>
  <c r="AO248" i="13"/>
  <c r="AN248" i="13"/>
  <c r="AM248" i="13"/>
  <c r="AL248" i="13"/>
  <c r="AK248" i="13"/>
  <c r="AJ248" i="13"/>
  <c r="AI248" i="13"/>
  <c r="AH248" i="13"/>
  <c r="AG248" i="13"/>
  <c r="AF248" i="13"/>
  <c r="AE248" i="13"/>
  <c r="AD248" i="13"/>
  <c r="AC248" i="13"/>
  <c r="AB248" i="13"/>
  <c r="AA248" i="13"/>
  <c r="Z248" i="13"/>
  <c r="Y248" i="13"/>
  <c r="X248" i="13"/>
  <c r="I236" i="13"/>
  <c r="DW235" i="13"/>
  <c r="DV235" i="13"/>
  <c r="DU235" i="13"/>
  <c r="DT235" i="13"/>
  <c r="DS235" i="13"/>
  <c r="DR235" i="13"/>
  <c r="DQ235" i="13"/>
  <c r="DP235" i="13"/>
  <c r="DO235" i="13"/>
  <c r="DN235" i="13"/>
  <c r="DM235" i="13"/>
  <c r="DL235" i="13"/>
  <c r="DK235" i="13"/>
  <c r="DJ235" i="13"/>
  <c r="DI235" i="13"/>
  <c r="DH235" i="13"/>
  <c r="DG235" i="13"/>
  <c r="DF235" i="13"/>
  <c r="DE235" i="13"/>
  <c r="DD235" i="13"/>
  <c r="DC235" i="13"/>
  <c r="DB235" i="13"/>
  <c r="DA235" i="13"/>
  <c r="CZ235" i="13"/>
  <c r="CY235" i="13"/>
  <c r="CX235" i="13"/>
  <c r="CW235" i="13"/>
  <c r="CV235" i="13"/>
  <c r="CU235" i="13"/>
  <c r="CT235" i="13"/>
  <c r="CS235" i="13"/>
  <c r="CR235" i="13"/>
  <c r="CQ235" i="13"/>
  <c r="CP235" i="13"/>
  <c r="CO235" i="13"/>
  <c r="CN235" i="13"/>
  <c r="CM235" i="13"/>
  <c r="CL235" i="13"/>
  <c r="CK235" i="13"/>
  <c r="CJ235" i="13"/>
  <c r="CI235" i="13"/>
  <c r="CH235" i="13"/>
  <c r="CG235" i="13"/>
  <c r="CF235" i="13"/>
  <c r="CE235" i="13"/>
  <c r="CD235" i="13"/>
  <c r="CC235" i="13"/>
  <c r="CB235" i="13"/>
  <c r="CA235" i="13"/>
  <c r="BZ235" i="13"/>
  <c r="BY235" i="13"/>
  <c r="BX235" i="13"/>
  <c r="BW235" i="13"/>
  <c r="BV235" i="13"/>
  <c r="BU235" i="13"/>
  <c r="BT235" i="13"/>
  <c r="BS235" i="13"/>
  <c r="BR235" i="13"/>
  <c r="BQ235" i="13"/>
  <c r="BP235" i="13"/>
  <c r="BO235" i="13"/>
  <c r="BN235" i="13"/>
  <c r="BM235" i="13"/>
  <c r="BL235" i="13"/>
  <c r="BK235" i="13"/>
  <c r="BJ235" i="13"/>
  <c r="BI235" i="13"/>
  <c r="BH235" i="13"/>
  <c r="BG235" i="13"/>
  <c r="BF235" i="13"/>
  <c r="BE235" i="13"/>
  <c r="BD235" i="13"/>
  <c r="BC235" i="13"/>
  <c r="BB235" i="13"/>
  <c r="BA235" i="13"/>
  <c r="AZ235" i="13"/>
  <c r="AY235" i="13"/>
  <c r="AX235" i="13"/>
  <c r="AW235" i="13"/>
  <c r="AV235" i="13"/>
  <c r="AU235" i="13"/>
  <c r="AT235" i="13"/>
  <c r="AS235" i="13"/>
  <c r="AR235" i="13"/>
  <c r="AQ235" i="13"/>
  <c r="AP235" i="13"/>
  <c r="AO235" i="13"/>
  <c r="AN235" i="13"/>
  <c r="AM235" i="13"/>
  <c r="AL235" i="13"/>
  <c r="AK235" i="13"/>
  <c r="AJ235" i="13"/>
  <c r="AI235" i="13"/>
  <c r="AH235" i="13"/>
  <c r="AG235" i="13"/>
  <c r="AF235" i="13"/>
  <c r="AE235" i="13"/>
  <c r="AD235" i="13"/>
  <c r="AC235" i="13"/>
  <c r="AB235" i="13"/>
  <c r="AA235" i="13"/>
  <c r="Z235" i="13"/>
  <c r="Y235" i="13"/>
  <c r="X235" i="13"/>
  <c r="I223" i="13"/>
  <c r="DW222" i="13"/>
  <c r="DV222" i="13"/>
  <c r="DU222" i="13"/>
  <c r="DT222" i="13"/>
  <c r="DS222" i="13"/>
  <c r="DR222" i="13"/>
  <c r="DQ222" i="13"/>
  <c r="DP222" i="13"/>
  <c r="DO222" i="13"/>
  <c r="DN222" i="13"/>
  <c r="DM222" i="13"/>
  <c r="DL222" i="13"/>
  <c r="DK222" i="13"/>
  <c r="DJ222" i="13"/>
  <c r="DI222" i="13"/>
  <c r="DH222" i="13"/>
  <c r="DG222" i="13"/>
  <c r="DF222" i="13"/>
  <c r="DE222" i="13"/>
  <c r="DD222" i="13"/>
  <c r="DC222" i="13"/>
  <c r="DB222" i="13"/>
  <c r="DA222" i="13"/>
  <c r="CZ222" i="13"/>
  <c r="CY222" i="13"/>
  <c r="CX222" i="13"/>
  <c r="CW222" i="13"/>
  <c r="CV222" i="13"/>
  <c r="CU222" i="13"/>
  <c r="CT222" i="13"/>
  <c r="CS222" i="13"/>
  <c r="CR222" i="13"/>
  <c r="CQ222" i="13"/>
  <c r="CP222" i="13"/>
  <c r="CO222" i="13"/>
  <c r="CN222" i="13"/>
  <c r="CM222" i="13"/>
  <c r="CL222" i="13"/>
  <c r="CK222" i="13"/>
  <c r="CJ222" i="13"/>
  <c r="CI222" i="13"/>
  <c r="CH222" i="13"/>
  <c r="CG222" i="13"/>
  <c r="CF222" i="13"/>
  <c r="CE222" i="13"/>
  <c r="CD222" i="13"/>
  <c r="CC222" i="13"/>
  <c r="CB222" i="13"/>
  <c r="CA222" i="13"/>
  <c r="BZ222" i="13"/>
  <c r="BY222" i="13"/>
  <c r="BX222" i="13"/>
  <c r="BW222" i="13"/>
  <c r="BV222" i="13"/>
  <c r="BU222" i="13"/>
  <c r="BT222" i="13"/>
  <c r="BS222" i="13"/>
  <c r="BR222" i="13"/>
  <c r="BQ222" i="13"/>
  <c r="BP222" i="13"/>
  <c r="BO222" i="13"/>
  <c r="BN222" i="13"/>
  <c r="BM222" i="13"/>
  <c r="BL222" i="13"/>
  <c r="BK222" i="13"/>
  <c r="BJ222" i="13"/>
  <c r="BI222" i="13"/>
  <c r="BH222" i="13"/>
  <c r="BG222" i="13"/>
  <c r="BF222" i="13"/>
  <c r="BE222" i="13"/>
  <c r="BD222" i="13"/>
  <c r="BC222" i="13"/>
  <c r="BB222" i="13"/>
  <c r="BA222" i="13"/>
  <c r="AZ222" i="13"/>
  <c r="AY222" i="13"/>
  <c r="AX222" i="13"/>
  <c r="AW222" i="13"/>
  <c r="AV222" i="13"/>
  <c r="AU222" i="13"/>
  <c r="AT222" i="13"/>
  <c r="AS222" i="13"/>
  <c r="AR222" i="13"/>
  <c r="AQ222" i="13"/>
  <c r="AP222" i="13"/>
  <c r="AO222" i="13"/>
  <c r="AN222" i="13"/>
  <c r="AM222" i="13"/>
  <c r="AL222" i="13"/>
  <c r="AK222" i="13"/>
  <c r="AJ222" i="13"/>
  <c r="AI222" i="13"/>
  <c r="AH222" i="13"/>
  <c r="AG222" i="13"/>
  <c r="AF222" i="13"/>
  <c r="AE222" i="13"/>
  <c r="AD222" i="13"/>
  <c r="AC222" i="13"/>
  <c r="AB222" i="13"/>
  <c r="AA222" i="13"/>
  <c r="Z222" i="13"/>
  <c r="Y222" i="13"/>
  <c r="X222" i="13"/>
  <c r="DW6" i="13"/>
  <c r="DV6" i="13"/>
  <c r="DU6" i="13"/>
  <c r="DT6" i="13"/>
  <c r="DS6" i="13"/>
  <c r="DR6" i="13"/>
  <c r="DQ6" i="13"/>
  <c r="DP6" i="13"/>
  <c r="DO6" i="13"/>
  <c r="DN6" i="13"/>
  <c r="DM6" i="13"/>
  <c r="DL6" i="13"/>
  <c r="DK6" i="13"/>
  <c r="DJ6" i="13"/>
  <c r="DI6" i="13"/>
  <c r="DH6" i="13"/>
  <c r="DG6" i="13"/>
  <c r="DF6" i="13"/>
  <c r="DE6" i="13"/>
  <c r="DD6" i="13"/>
  <c r="DC6" i="13"/>
  <c r="DB6" i="13"/>
  <c r="DA6" i="13"/>
  <c r="CZ6" i="13"/>
  <c r="CY6" i="13"/>
  <c r="CX6" i="13"/>
  <c r="CW6" i="13"/>
  <c r="CV6" i="13"/>
  <c r="CU6" i="13"/>
  <c r="CT6" i="13"/>
  <c r="CS6" i="13"/>
  <c r="CR6" i="13"/>
  <c r="CQ6" i="13"/>
  <c r="CP6" i="13"/>
  <c r="CO6" i="13"/>
  <c r="CN6" i="13"/>
  <c r="CM6" i="13"/>
  <c r="CL6" i="13"/>
  <c r="CK6" i="13"/>
  <c r="CJ6" i="13"/>
  <c r="CI6" i="13"/>
  <c r="CH6" i="13"/>
  <c r="CG6" i="13"/>
  <c r="CF6" i="13"/>
  <c r="CE6" i="13"/>
  <c r="CD6" i="13"/>
  <c r="CC6" i="13"/>
  <c r="CB6" i="13"/>
  <c r="CA6" i="13"/>
  <c r="BZ6" i="13"/>
  <c r="BY6" i="13"/>
  <c r="BX6" i="13"/>
  <c r="BW6" i="13"/>
  <c r="BV6" i="13"/>
  <c r="BU6" i="13"/>
  <c r="BT6" i="13"/>
  <c r="BS6" i="13"/>
  <c r="BR6" i="13"/>
  <c r="BQ6" i="13"/>
  <c r="BP6" i="13"/>
  <c r="BO6" i="13"/>
  <c r="BN6" i="13"/>
  <c r="BM6" i="13"/>
  <c r="BL6" i="13"/>
  <c r="BK6" i="13"/>
  <c r="BJ6" i="13"/>
  <c r="BI6" i="13"/>
  <c r="BH6" i="13"/>
  <c r="BG6" i="13"/>
  <c r="BF6" i="13"/>
  <c r="BE6" i="13"/>
  <c r="BD6" i="13"/>
  <c r="BC6" i="13"/>
  <c r="BB6" i="13"/>
  <c r="BA6" i="13"/>
  <c r="AZ6" i="13"/>
  <c r="AY6" i="13"/>
  <c r="AX6" i="13"/>
  <c r="AW6" i="13"/>
  <c r="AV6" i="13"/>
  <c r="AU6" i="13"/>
  <c r="AT6" i="13"/>
  <c r="AS6" i="13"/>
  <c r="AR6" i="13"/>
  <c r="AQ6" i="13"/>
  <c r="AP6" i="13"/>
  <c r="AO6" i="13"/>
  <c r="AN6" i="13"/>
  <c r="AM6" i="13"/>
  <c r="AL6" i="13"/>
  <c r="AK6" i="13"/>
  <c r="AJ6" i="13"/>
  <c r="AI6" i="13"/>
  <c r="AH6" i="13"/>
  <c r="AG6" i="13"/>
  <c r="AF6" i="13"/>
  <c r="AE6" i="13"/>
  <c r="AD6" i="13"/>
  <c r="AC6" i="13"/>
  <c r="AB6" i="13"/>
  <c r="AA6" i="13"/>
  <c r="Z6" i="13"/>
  <c r="Y6" i="13"/>
  <c r="X6" i="13"/>
  <c r="Y3" i="13"/>
  <c r="Y2" i="13" s="1"/>
  <c r="Z3" i="13" l="1"/>
  <c r="AA3" i="13" s="1"/>
  <c r="AB3" i="13" s="1"/>
  <c r="AC3" i="13" s="1"/>
  <c r="AD3" i="13" s="1"/>
  <c r="AB378" i="13"/>
  <c r="AY367" i="13"/>
  <c r="Z2" i="13"/>
  <c r="I366" i="13"/>
  <c r="X502" i="13"/>
  <c r="AA2" i="13" l="1"/>
  <c r="AE3" i="13"/>
  <c r="AC378" i="13"/>
  <c r="AZ367" i="13"/>
  <c r="Y502" i="13"/>
  <c r="AB2" i="13" l="1"/>
  <c r="AC2" i="13" s="1"/>
  <c r="AD2" i="13" s="1"/>
  <c r="AE2" i="13" s="1"/>
  <c r="BA367" i="13"/>
  <c r="AF3" i="13"/>
  <c r="AD378" i="13"/>
  <c r="Z502" i="13"/>
  <c r="AG3" i="13" l="1"/>
  <c r="AF2" i="13"/>
  <c r="AE378" i="13"/>
  <c r="AA502" i="13"/>
  <c r="BB367" i="13"/>
  <c r="BC367" i="13" l="1"/>
  <c r="AF378" i="13"/>
  <c r="AB502" i="13"/>
  <c r="AG2" i="13"/>
  <c r="AH3" i="13"/>
  <c r="AI3" i="13" l="1"/>
  <c r="AH2" i="13"/>
  <c r="BD367" i="13"/>
  <c r="AC502" i="13"/>
  <c r="AG378" i="13"/>
  <c r="BE367" i="13" l="1"/>
  <c r="AD502" i="13"/>
  <c r="AI2" i="13"/>
  <c r="AJ3" i="13"/>
  <c r="AH378" i="13"/>
  <c r="AE502" i="13" l="1"/>
  <c r="AK3" i="13"/>
  <c r="AJ2" i="13"/>
  <c r="AI378" i="13"/>
  <c r="BF367" i="13"/>
  <c r="AL3" i="13" l="1"/>
  <c r="AK2" i="13"/>
  <c r="AJ378" i="13"/>
  <c r="AF502" i="13"/>
  <c r="BG367" i="13"/>
  <c r="BH367" i="13" l="1"/>
  <c r="AG502" i="13"/>
  <c r="AK378" i="13"/>
  <c r="AM3" i="13"/>
  <c r="AL2" i="13"/>
  <c r="AM2" i="13" l="1"/>
  <c r="AN3" i="13"/>
  <c r="BI367" i="13"/>
  <c r="AL378" i="13"/>
  <c r="AH502" i="13"/>
  <c r="AM378" i="13" l="1"/>
  <c r="BJ367" i="13"/>
  <c r="AO3" i="13"/>
  <c r="AN2" i="13"/>
  <c r="AI502" i="13"/>
  <c r="AP3" i="13" l="1"/>
  <c r="AO2" i="13"/>
  <c r="BK367" i="13"/>
  <c r="AJ502" i="13"/>
  <c r="AN378" i="13"/>
  <c r="BL367" i="13" l="1"/>
  <c r="AP2" i="13"/>
  <c r="AQ3" i="13"/>
  <c r="AO378" i="13"/>
  <c r="AK502" i="13"/>
  <c r="BM367" i="13" l="1"/>
  <c r="AL502" i="13"/>
  <c r="AP378" i="13"/>
  <c r="AQ2" i="13"/>
  <c r="AR3" i="13"/>
  <c r="BN367" i="13" l="1"/>
  <c r="AR2" i="13"/>
  <c r="AS3" i="13"/>
  <c r="AQ378" i="13"/>
  <c r="AM502" i="13"/>
  <c r="AR378" i="13" l="1"/>
  <c r="AT3" i="13"/>
  <c r="AS2" i="13"/>
  <c r="BO367" i="13"/>
  <c r="AN502" i="13"/>
  <c r="AU3" i="13" l="1"/>
  <c r="AT2" i="13"/>
  <c r="AS378" i="13"/>
  <c r="AO502" i="13"/>
  <c r="BP367" i="13"/>
  <c r="AV3" i="13" l="1"/>
  <c r="AU2" i="13"/>
  <c r="BQ367" i="13"/>
  <c r="AP502" i="13"/>
  <c r="AT378" i="13"/>
  <c r="AU378" i="13" l="1"/>
  <c r="AQ502" i="13"/>
  <c r="BR367" i="13"/>
  <c r="AW3" i="13"/>
  <c r="AV2" i="13"/>
  <c r="AV378" i="13" l="1"/>
  <c r="AW2" i="13"/>
  <c r="AX3" i="13"/>
  <c r="BS367" i="13"/>
  <c r="AR502" i="13"/>
  <c r="AS502" i="13" l="1"/>
  <c r="BT367" i="13"/>
  <c r="AY3" i="13"/>
  <c r="AX2" i="13"/>
  <c r="AW378" i="13"/>
  <c r="AX378" i="13" l="1"/>
  <c r="AZ3" i="13"/>
  <c r="AY2" i="13"/>
  <c r="BU367" i="13"/>
  <c r="AT502" i="13"/>
  <c r="AU502" i="13" l="1"/>
  <c r="BV367" i="13"/>
  <c r="BA3" i="13"/>
  <c r="AZ2" i="13"/>
  <c r="AY378" i="13"/>
  <c r="AV502" i="13" l="1"/>
  <c r="AZ378" i="13"/>
  <c r="BA2" i="13"/>
  <c r="BB3" i="13"/>
  <c r="BW367" i="13"/>
  <c r="BX367" i="13" l="1"/>
  <c r="BC3" i="13"/>
  <c r="BB2" i="13"/>
  <c r="BA378" i="13"/>
  <c r="AW502" i="13"/>
  <c r="BB378" i="13" l="1"/>
  <c r="AX502" i="13"/>
  <c r="BY367" i="13"/>
  <c r="BD3" i="13"/>
  <c r="BC2" i="13"/>
  <c r="BZ367" i="13" l="1"/>
  <c r="BE3" i="13"/>
  <c r="BD2" i="13"/>
  <c r="AY502" i="13"/>
  <c r="BC378" i="13"/>
  <c r="BD378" i="13" l="1"/>
  <c r="AZ502" i="13"/>
  <c r="BE2" i="13"/>
  <c r="BF3" i="13"/>
  <c r="CA367" i="13"/>
  <c r="BE378" i="13" l="1"/>
  <c r="CB367" i="13"/>
  <c r="BF2" i="13"/>
  <c r="BG3" i="13"/>
  <c r="BA502" i="13"/>
  <c r="BB502" i="13" l="1"/>
  <c r="CC367" i="13"/>
  <c r="BH3" i="13"/>
  <c r="BG2" i="13"/>
  <c r="BF378" i="13"/>
  <c r="BH2" i="13" l="1"/>
  <c r="BI3" i="13"/>
  <c r="CD367" i="13"/>
  <c r="BG378" i="13"/>
  <c r="BC502" i="13"/>
  <c r="BH378" i="13" l="1"/>
  <c r="CE367" i="13"/>
  <c r="BJ3" i="13"/>
  <c r="BI2" i="13"/>
  <c r="BD502" i="13"/>
  <c r="BE502" i="13" l="1"/>
  <c r="BK3" i="13"/>
  <c r="BJ2" i="13"/>
  <c r="CF367" i="13"/>
  <c r="BI378" i="13"/>
  <c r="BJ378" i="13" l="1"/>
  <c r="BF502" i="13"/>
  <c r="CG367" i="13"/>
  <c r="BL3" i="13"/>
  <c r="BK2" i="13"/>
  <c r="BM3" i="13" l="1"/>
  <c r="BL2" i="13"/>
  <c r="CH367" i="13"/>
  <c r="BK378" i="13"/>
  <c r="BG502" i="13"/>
  <c r="BH502" i="13" l="1"/>
  <c r="BN3" i="13"/>
  <c r="BM2" i="13"/>
  <c r="BL378" i="13"/>
  <c r="CI367" i="13"/>
  <c r="CJ367" i="13" l="1"/>
  <c r="BM378" i="13"/>
  <c r="BO3" i="13"/>
  <c r="BN2" i="13"/>
  <c r="BI502" i="13"/>
  <c r="BJ502" i="13" l="1"/>
  <c r="BO2" i="13"/>
  <c r="BP3" i="13"/>
  <c r="BN378" i="13"/>
  <c r="CK367" i="13"/>
  <c r="BK502" i="13" l="1"/>
  <c r="CL367" i="13"/>
  <c r="BO378" i="13"/>
  <c r="BP2" i="13"/>
  <c r="BQ3" i="13"/>
  <c r="BP378" i="13" l="1"/>
  <c r="CM367" i="13"/>
  <c r="BL502" i="13"/>
  <c r="BQ2" i="13"/>
  <c r="BR3" i="13"/>
  <c r="BM502" i="13" l="1"/>
  <c r="CN367" i="13"/>
  <c r="BQ378" i="13"/>
  <c r="BS3" i="13"/>
  <c r="BR2" i="13"/>
  <c r="BS2" i="13" l="1"/>
  <c r="BT3" i="13"/>
  <c r="BR378" i="13"/>
  <c r="CO367" i="13"/>
  <c r="BN502" i="13"/>
  <c r="BS378" i="13" l="1"/>
  <c r="BU3" i="13"/>
  <c r="BT2" i="13"/>
  <c r="CP367" i="13"/>
  <c r="BO502" i="13"/>
  <c r="CQ367" i="13" l="1"/>
  <c r="BV3" i="13"/>
  <c r="BU2" i="13"/>
  <c r="BT378" i="13"/>
  <c r="BP502" i="13"/>
  <c r="BQ502" i="13" l="1"/>
  <c r="BU378" i="13"/>
  <c r="BV2" i="13"/>
  <c r="BW3" i="13"/>
  <c r="CR367" i="13"/>
  <c r="BX3" i="13" l="1"/>
  <c r="BW2" i="13"/>
  <c r="BV378" i="13"/>
  <c r="CS367" i="13"/>
  <c r="BR502" i="13"/>
  <c r="BS502" i="13" l="1"/>
  <c r="BW378" i="13"/>
  <c r="CT367" i="13"/>
  <c r="BY3" i="13"/>
  <c r="BX2" i="13"/>
  <c r="BZ3" i="13" l="1"/>
  <c r="BY2" i="13"/>
  <c r="CU367" i="13"/>
  <c r="BX378" i="13"/>
  <c r="BT502" i="13"/>
  <c r="BU502" i="13" l="1"/>
  <c r="CA3" i="13"/>
  <c r="BZ2" i="13"/>
  <c r="BY378" i="13"/>
  <c r="CV367" i="13"/>
  <c r="BZ378" i="13" l="1"/>
  <c r="CB3" i="13"/>
  <c r="CA2" i="13"/>
  <c r="CW367" i="13"/>
  <c r="BV502" i="13"/>
  <c r="BW502" i="13" l="1"/>
  <c r="CX367" i="13"/>
  <c r="CC3" i="13"/>
  <c r="CB2" i="13"/>
  <c r="CA378" i="13"/>
  <c r="CB378" i="13" l="1"/>
  <c r="CY367" i="13"/>
  <c r="CC2" i="13"/>
  <c r="CD3" i="13"/>
  <c r="BX502" i="13"/>
  <c r="BY502" i="13" l="1"/>
  <c r="CD2" i="13"/>
  <c r="CE3" i="13"/>
  <c r="CC378" i="13"/>
  <c r="CD378" i="13" l="1"/>
  <c r="CE2" i="13"/>
  <c r="CF3" i="13"/>
  <c r="BZ502" i="13"/>
  <c r="CA502" i="13" l="1"/>
  <c r="CE378" i="13"/>
  <c r="CG3" i="13"/>
  <c r="CF2" i="13"/>
  <c r="CG2" i="13" l="1"/>
  <c r="CH3" i="13"/>
  <c r="CB502" i="13"/>
  <c r="CF378" i="13"/>
  <c r="CI3" i="13" l="1"/>
  <c r="CH2" i="13"/>
  <c r="CG378" i="13"/>
  <c r="CC502" i="13"/>
  <c r="CD502" i="13" l="1"/>
  <c r="CH378" i="13"/>
  <c r="CJ3" i="13"/>
  <c r="CI2" i="13"/>
  <c r="CK3" i="13" l="1"/>
  <c r="CJ2" i="13"/>
  <c r="CI378" i="13"/>
  <c r="CE502" i="13"/>
  <c r="CF502" i="13" l="1"/>
  <c r="CJ378" i="13"/>
  <c r="CL3" i="13"/>
  <c r="CK2" i="13"/>
  <c r="CG502" i="13" l="1"/>
  <c r="CM3" i="13"/>
  <c r="CL2" i="13"/>
  <c r="CK378" i="13"/>
  <c r="CH502" i="13" l="1"/>
  <c r="CL378" i="13"/>
  <c r="CN3" i="13"/>
  <c r="CM2" i="13"/>
  <c r="CN2" i="13" l="1"/>
  <c r="CO3" i="13"/>
  <c r="CM378" i="13"/>
  <c r="CI502" i="13"/>
  <c r="CJ502" i="13" l="1"/>
  <c r="CN378" i="13"/>
  <c r="CO2" i="13"/>
  <c r="CP3" i="13"/>
  <c r="CQ3" i="13" l="1"/>
  <c r="CP2" i="13"/>
  <c r="CO378" i="13"/>
  <c r="CK502" i="13"/>
  <c r="CL502" i="13" l="1"/>
  <c r="CR3" i="13"/>
  <c r="CQ2" i="13"/>
  <c r="CP378" i="13"/>
  <c r="CQ378" i="13" l="1"/>
  <c r="CS3" i="13"/>
  <c r="CR2" i="13"/>
  <c r="CM502" i="13"/>
  <c r="CR378" i="13" l="1"/>
  <c r="CN502" i="13"/>
  <c r="CS2" i="13"/>
  <c r="CT3" i="13"/>
  <c r="CU3" i="13" l="1"/>
  <c r="CT2" i="13"/>
  <c r="CO502" i="13"/>
  <c r="CS378" i="13"/>
  <c r="CT378" i="13" l="1"/>
  <c r="CP502" i="13"/>
  <c r="CU2" i="13"/>
  <c r="CV3" i="13"/>
  <c r="CW3" i="13" l="1"/>
  <c r="CV2" i="13"/>
  <c r="CQ502" i="13"/>
  <c r="CU378" i="13"/>
  <c r="CX3" i="13" l="1"/>
  <c r="CW2" i="13"/>
  <c r="CV378" i="13"/>
  <c r="CR502" i="13"/>
  <c r="CY3" i="13" l="1"/>
  <c r="CX2" i="13"/>
  <c r="CS502" i="13"/>
  <c r="CW378" i="13"/>
  <c r="CX378" i="13" l="1"/>
  <c r="CY378" i="13"/>
  <c r="CY2" i="13"/>
  <c r="CZ3" i="13"/>
  <c r="DA3" i="13" s="1"/>
  <c r="DB3" i="13" s="1"/>
  <c r="DC3" i="13" s="1"/>
  <c r="DD3" i="13" s="1"/>
  <c r="DE3" i="13" s="1"/>
  <c r="DF3" i="13" s="1"/>
  <c r="DG3" i="13" s="1"/>
  <c r="DH3" i="13" s="1"/>
  <c r="DI3" i="13" s="1"/>
  <c r="DJ3" i="13" s="1"/>
  <c r="DK3" i="13" s="1"/>
  <c r="DL3" i="13" s="1"/>
  <c r="DM3" i="13" s="1"/>
  <c r="DN3" i="13" s="1"/>
  <c r="DO3" i="13" s="1"/>
  <c r="DP3" i="13" s="1"/>
  <c r="DQ3" i="13" s="1"/>
  <c r="DR3" i="13" s="1"/>
  <c r="DS3" i="13" s="1"/>
  <c r="DT3" i="13" s="1"/>
  <c r="DU3" i="13" s="1"/>
  <c r="DV3" i="13" s="1"/>
  <c r="DW3" i="13" s="1"/>
  <c r="CT502" i="13"/>
  <c r="N156" i="13" l="1"/>
  <c r="L156" i="13"/>
  <c r="J156" i="13"/>
  <c r="O156" i="13"/>
  <c r="M156" i="13"/>
  <c r="K156" i="13"/>
  <c r="J46" i="13"/>
  <c r="M33" i="13"/>
  <c r="K98" i="13"/>
  <c r="K182" i="13"/>
  <c r="M137" i="13"/>
  <c r="N208" i="13"/>
  <c r="M169" i="13"/>
  <c r="O208" i="13"/>
  <c r="N111" i="13"/>
  <c r="N195" i="13"/>
  <c r="J20" i="13"/>
  <c r="N137" i="13"/>
  <c r="M46" i="13"/>
  <c r="O98" i="13"/>
  <c r="M182" i="13"/>
  <c r="N72" i="13"/>
  <c r="K208" i="13"/>
  <c r="O169" i="13"/>
  <c r="N98" i="13"/>
  <c r="L111" i="13"/>
  <c r="J182" i="13"/>
  <c r="N182" i="13"/>
  <c r="J124" i="13"/>
  <c r="L169" i="13"/>
  <c r="O7" i="13"/>
  <c r="O85" i="13"/>
  <c r="J137" i="13"/>
  <c r="M72" i="13"/>
  <c r="L137" i="13"/>
  <c r="L124" i="13"/>
  <c r="O59" i="13"/>
  <c r="K111" i="13"/>
  <c r="K169" i="13"/>
  <c r="J98" i="13"/>
  <c r="L72" i="13"/>
  <c r="J85" i="13"/>
  <c r="L85" i="13"/>
  <c r="N124" i="13"/>
  <c r="O111" i="13"/>
  <c r="J33" i="13"/>
  <c r="M98" i="13"/>
  <c r="O137" i="13"/>
  <c r="L20" i="13"/>
  <c r="N59" i="13"/>
  <c r="N85" i="13"/>
  <c r="L182" i="13"/>
  <c r="J195" i="13"/>
  <c r="N46" i="13"/>
  <c r="J111" i="13"/>
  <c r="O72" i="13"/>
  <c r="J59" i="13"/>
  <c r="L98" i="13"/>
  <c r="J72" i="13"/>
  <c r="K137" i="13"/>
  <c r="P137" i="13" s="1"/>
  <c r="O33" i="13"/>
  <c r="K195" i="13"/>
  <c r="M124" i="13"/>
  <c r="J7" i="13"/>
  <c r="L59" i="13"/>
  <c r="M7" i="13"/>
  <c r="L7" i="13"/>
  <c r="K33" i="13"/>
  <c r="K20" i="13"/>
  <c r="O124" i="13"/>
  <c r="K46" i="13"/>
  <c r="M85" i="13"/>
  <c r="N20" i="13"/>
  <c r="O46" i="13"/>
  <c r="M20" i="13"/>
  <c r="M208" i="13"/>
  <c r="K7" i="13"/>
  <c r="K124" i="13"/>
  <c r="N169" i="13"/>
  <c r="M111" i="13"/>
  <c r="K72" i="13"/>
  <c r="M59" i="13"/>
  <c r="O182" i="13"/>
  <c r="M195" i="13"/>
  <c r="O195" i="13"/>
  <c r="O20" i="13"/>
  <c r="L33" i="13"/>
  <c r="J169" i="13"/>
  <c r="L208" i="13"/>
  <c r="K59" i="13"/>
  <c r="N7" i="13"/>
  <c r="K85" i="13"/>
  <c r="P85" i="13" s="1"/>
  <c r="R85" i="13" s="1"/>
  <c r="L195" i="13"/>
  <c r="N33" i="13"/>
  <c r="L46" i="13"/>
  <c r="J208" i="13"/>
  <c r="CU502" i="13"/>
  <c r="N262" i="13"/>
  <c r="J353" i="13"/>
  <c r="N477" i="13"/>
  <c r="N236" i="13"/>
  <c r="L366" i="13"/>
  <c r="L327" i="13"/>
  <c r="K236" i="13"/>
  <c r="J249" i="13"/>
  <c r="M477" i="13"/>
  <c r="M327" i="13"/>
  <c r="L288" i="13"/>
  <c r="K438" i="13"/>
  <c r="M451" i="13"/>
  <c r="M398" i="13"/>
  <c r="O385" i="13"/>
  <c r="N464" i="13"/>
  <c r="L249" i="13"/>
  <c r="J490" i="13"/>
  <c r="K275" i="13"/>
  <c r="J438" i="13"/>
  <c r="K477" i="13"/>
  <c r="J236" i="13"/>
  <c r="J314" i="13"/>
  <c r="J301" i="13"/>
  <c r="K327" i="13"/>
  <c r="N398" i="13"/>
  <c r="N249" i="13"/>
  <c r="L398" i="13"/>
  <c r="L236" i="13"/>
  <c r="L385" i="13"/>
  <c r="O327" i="13"/>
  <c r="N288" i="13"/>
  <c r="K301" i="13"/>
  <c r="M340" i="13"/>
  <c r="J223" i="13"/>
  <c r="L412" i="13"/>
  <c r="N438" i="13"/>
  <c r="M275" i="13"/>
  <c r="L340" i="13"/>
  <c r="O477" i="13"/>
  <c r="K262" i="13"/>
  <c r="N275" i="13"/>
  <c r="O425" i="13"/>
  <c r="M223" i="13"/>
  <c r="M236" i="13"/>
  <c r="N301" i="13"/>
  <c r="M438" i="13"/>
  <c r="N223" i="13"/>
  <c r="J385" i="13"/>
  <c r="K464" i="13"/>
  <c r="O249" i="13"/>
  <c r="K353" i="13"/>
  <c r="M385" i="13"/>
  <c r="K366" i="13"/>
  <c r="O288" i="13"/>
  <c r="K340" i="13"/>
  <c r="O262" i="13"/>
  <c r="J288" i="13"/>
  <c r="K314" i="13"/>
  <c r="M425" i="13"/>
  <c r="L464" i="13"/>
  <c r="L425" i="13"/>
  <c r="J366" i="13"/>
  <c r="N425" i="13"/>
  <c r="M412" i="13"/>
  <c r="M262" i="13"/>
  <c r="K451" i="13"/>
  <c r="K288" i="13"/>
  <c r="N412" i="13"/>
  <c r="K398" i="13"/>
  <c r="M249" i="13"/>
  <c r="L438" i="13"/>
  <c r="O301" i="13"/>
  <c r="L490" i="13"/>
  <c r="O340" i="13"/>
  <c r="L275" i="13"/>
  <c r="N451" i="13"/>
  <c r="O275" i="13"/>
  <c r="M301" i="13"/>
  <c r="J398" i="13"/>
  <c r="J464" i="13"/>
  <c r="M288" i="13"/>
  <c r="O236" i="13"/>
  <c r="L301" i="13"/>
  <c r="L353" i="13"/>
  <c r="O451" i="13"/>
  <c r="J327" i="13"/>
  <c r="Q327" i="13" s="1"/>
  <c r="O223" i="13"/>
  <c r="N340" i="13"/>
  <c r="M353" i="13"/>
  <c r="O490" i="13"/>
  <c r="J275" i="13"/>
  <c r="O314" i="13"/>
  <c r="N490" i="13"/>
  <c r="M314" i="13"/>
  <c r="L477" i="13"/>
  <c r="N327" i="13"/>
  <c r="O438" i="13"/>
  <c r="J425" i="13"/>
  <c r="O398" i="13"/>
  <c r="K425" i="13"/>
  <c r="J340" i="13"/>
  <c r="O366" i="13"/>
  <c r="L314" i="13"/>
  <c r="N385" i="13"/>
  <c r="L262" i="13"/>
  <c r="K385" i="13"/>
  <c r="O464" i="13"/>
  <c r="J262" i="13"/>
  <c r="M464" i="13"/>
  <c r="N353" i="13"/>
  <c r="J451" i="13"/>
  <c r="O353" i="13"/>
  <c r="O412" i="13"/>
  <c r="M366" i="13"/>
  <c r="L451" i="13"/>
  <c r="K249" i="13"/>
  <c r="J477" i="13"/>
  <c r="N314" i="13"/>
  <c r="K223" i="13"/>
  <c r="L223" i="13"/>
  <c r="N366" i="13"/>
  <c r="K412" i="13"/>
  <c r="M490" i="13"/>
  <c r="J412" i="13"/>
  <c r="R137" i="13" l="1"/>
  <c r="P156" i="13"/>
  <c r="R156" i="13" s="1"/>
  <c r="Q208" i="13"/>
  <c r="Q156" i="13"/>
  <c r="P72" i="13"/>
  <c r="R72" i="13" s="1"/>
  <c r="Q398" i="13"/>
  <c r="P385" i="13"/>
  <c r="R385" i="13" s="1"/>
  <c r="Q340" i="13"/>
  <c r="Q169" i="13"/>
  <c r="P59" i="13"/>
  <c r="R59" i="13" s="1"/>
  <c r="P124" i="13"/>
  <c r="R124" i="13" s="1"/>
  <c r="Q385" i="13"/>
  <c r="P7" i="13"/>
  <c r="R7" i="13" s="1"/>
  <c r="Q7" i="13"/>
  <c r="Q59" i="13"/>
  <c r="Q195" i="13"/>
  <c r="Q33" i="13"/>
  <c r="Q85" i="13"/>
  <c r="P111" i="13"/>
  <c r="R111" i="13" s="1"/>
  <c r="P182" i="13"/>
  <c r="R182" i="13" s="1"/>
  <c r="P223" i="13"/>
  <c r="R223" i="13" s="1"/>
  <c r="P20" i="13"/>
  <c r="R20" i="13" s="1"/>
  <c r="Q137" i="13"/>
  <c r="Q124" i="13"/>
  <c r="Q20" i="13"/>
  <c r="P98" i="13"/>
  <c r="R98" i="13" s="1"/>
  <c r="P327" i="13"/>
  <c r="R327" i="13" s="1"/>
  <c r="P477" i="13"/>
  <c r="R477" i="13" s="1"/>
  <c r="P33" i="13"/>
  <c r="R33" i="13" s="1"/>
  <c r="P195" i="13"/>
  <c r="R195" i="13" s="1"/>
  <c r="Q72" i="13"/>
  <c r="Q111" i="13"/>
  <c r="Q98" i="13"/>
  <c r="Q288" i="13"/>
  <c r="Q223" i="13"/>
  <c r="P46" i="13"/>
  <c r="R46" i="13" s="1"/>
  <c r="P169" i="13"/>
  <c r="R169" i="13" s="1"/>
  <c r="Q182" i="13"/>
  <c r="P208" i="13"/>
  <c r="R208" i="13" s="1"/>
  <c r="Q46" i="13"/>
  <c r="P464" i="13"/>
  <c r="R464" i="13" s="1"/>
  <c r="P249" i="13"/>
  <c r="R249" i="13" s="1"/>
  <c r="P262" i="13"/>
  <c r="R262" i="13" s="1"/>
  <c r="P275" i="13"/>
  <c r="R275" i="13" s="1"/>
  <c r="Q275" i="13"/>
  <c r="Q366" i="13"/>
  <c r="P340" i="13"/>
  <c r="R340" i="13" s="1"/>
  <c r="P301" i="13"/>
  <c r="R301" i="13" s="1"/>
  <c r="P314" i="13"/>
  <c r="R314" i="13" s="1"/>
  <c r="P425" i="13"/>
  <c r="R425" i="13" s="1"/>
  <c r="P412" i="13"/>
  <c r="R412" i="13" s="1"/>
  <c r="Q425" i="13"/>
  <c r="Q353" i="13"/>
  <c r="P366" i="13"/>
  <c r="R366" i="13" s="1"/>
  <c r="Q301" i="13"/>
  <c r="Q249" i="13"/>
  <c r="Q477" i="13"/>
  <c r="P438" i="13"/>
  <c r="R438" i="13" s="1"/>
  <c r="Q262" i="13"/>
  <c r="P398" i="13"/>
  <c r="R398" i="13" s="1"/>
  <c r="Q464" i="13"/>
  <c r="P288" i="13"/>
  <c r="R288" i="13" s="1"/>
  <c r="Q314" i="13"/>
  <c r="P236" i="13"/>
  <c r="R236" i="13" s="1"/>
  <c r="CV502" i="13"/>
  <c r="Q438" i="13"/>
  <c r="Q412" i="13"/>
  <c r="Q451" i="13"/>
  <c r="P451" i="13"/>
  <c r="R451" i="13" s="1"/>
  <c r="P353" i="13"/>
  <c r="R353" i="13" s="1"/>
  <c r="Q236" i="13"/>
  <c r="CW502" i="13" l="1"/>
  <c r="K490" i="13" l="1"/>
  <c r="CY502" i="13"/>
  <c r="CX502" i="13"/>
  <c r="P490" i="13" l="1"/>
  <c r="R490" i="13" s="1"/>
  <c r="Q490" i="13"/>
  <c r="L5" i="8" l="1"/>
  <c r="H5" i="8"/>
  <c r="H27" i="8" l="1"/>
  <c r="H51" i="5" l="1"/>
  <c r="A4" i="2" l="1"/>
  <c r="A3" i="2"/>
  <c r="L56" i="5" l="1"/>
  <c r="K56" i="5"/>
  <c r="M56" i="5"/>
  <c r="P56" i="5"/>
  <c r="E18" i="11" l="1"/>
  <c r="D18" i="11"/>
  <c r="E17" i="11"/>
  <c r="D17" i="11"/>
  <c r="E16" i="11"/>
  <c r="D16" i="11"/>
  <c r="E15" i="11"/>
  <c r="D15" i="11"/>
  <c r="E14" i="11"/>
  <c r="D14"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E66" i="10"/>
  <c r="D66" i="10"/>
  <c r="E65" i="10"/>
  <c r="D65" i="10"/>
  <c r="E64" i="10"/>
  <c r="D64" i="10"/>
  <c r="E63" i="10"/>
  <c r="D63" i="10"/>
  <c r="E62" i="10"/>
  <c r="D62" i="10"/>
  <c r="H59"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E36" i="9"/>
  <c r="D36" i="9"/>
  <c r="E35" i="9"/>
  <c r="D35" i="9"/>
  <c r="E34" i="9"/>
  <c r="D34" i="9"/>
  <c r="E33" i="9"/>
  <c r="D33" i="9"/>
  <c r="E32" i="9"/>
  <c r="D32" i="9"/>
  <c r="AJ2" i="9"/>
  <c r="AI2" i="9"/>
  <c r="AH2" i="9"/>
  <c r="AG2" i="9"/>
  <c r="AF2" i="9"/>
  <c r="AE2" i="9"/>
  <c r="AD2" i="9"/>
  <c r="AC2" i="9"/>
  <c r="AB2" i="9"/>
  <c r="AA2" i="9"/>
  <c r="Z2" i="9"/>
  <c r="Y2" i="9"/>
  <c r="X2" i="9"/>
  <c r="W2" i="9"/>
  <c r="V2" i="9"/>
  <c r="U2" i="9"/>
  <c r="T2" i="9"/>
  <c r="S2" i="9"/>
  <c r="R2" i="9"/>
  <c r="Q2" i="9"/>
  <c r="P2" i="9"/>
  <c r="O2" i="9"/>
  <c r="N2" i="9"/>
  <c r="M2" i="9"/>
  <c r="L2" i="9"/>
  <c r="K2" i="9"/>
  <c r="J2" i="9"/>
  <c r="I2" i="9"/>
  <c r="H2" i="9"/>
  <c r="D101" i="8"/>
  <c r="C101" i="8"/>
  <c r="D100" i="8"/>
  <c r="C100" i="8"/>
  <c r="D99" i="8"/>
  <c r="C99" i="8"/>
  <c r="D98" i="8"/>
  <c r="C98" i="8"/>
  <c r="D97" i="8"/>
  <c r="C97" i="8"/>
  <c r="AJ3" i="8"/>
  <c r="AI3" i="8"/>
  <c r="AH3" i="8"/>
  <c r="AG3" i="8"/>
  <c r="AF3" i="8"/>
  <c r="AE3" i="8"/>
  <c r="AD3" i="8"/>
  <c r="AC3" i="8"/>
  <c r="AB3" i="8"/>
  <c r="AA3" i="8"/>
  <c r="Z3" i="8"/>
  <c r="Y3" i="8"/>
  <c r="X3" i="8"/>
  <c r="W3" i="8"/>
  <c r="V3" i="8"/>
  <c r="U3" i="8"/>
  <c r="T3" i="8"/>
  <c r="S3" i="8"/>
  <c r="R3" i="8"/>
  <c r="Q3" i="8"/>
  <c r="P3" i="8"/>
  <c r="O3" i="8"/>
  <c r="N3" i="8"/>
  <c r="M3" i="8"/>
  <c r="L3" i="8"/>
  <c r="K3" i="8"/>
  <c r="J3" i="8"/>
  <c r="I3" i="8"/>
  <c r="H3" i="8"/>
  <c r="E17" i="6"/>
  <c r="D17" i="6"/>
  <c r="E16" i="6"/>
  <c r="D16" i="6"/>
  <c r="E15" i="6"/>
  <c r="D15" i="6"/>
  <c r="E14" i="6"/>
  <c r="D14" i="6"/>
  <c r="E13" i="6"/>
  <c r="D13" i="6"/>
  <c r="AJ2" i="6"/>
  <c r="AI2" i="6"/>
  <c r="AH2" i="6"/>
  <c r="AG2" i="6"/>
  <c r="AF2" i="6"/>
  <c r="AE2" i="6"/>
  <c r="AD2" i="6"/>
  <c r="AC2" i="6"/>
  <c r="AB2" i="6"/>
  <c r="AA2" i="6"/>
  <c r="Z2" i="6"/>
  <c r="Y2" i="6"/>
  <c r="X2" i="6"/>
  <c r="W2" i="6"/>
  <c r="V2" i="6"/>
  <c r="U2" i="6"/>
  <c r="T2" i="6"/>
  <c r="S2" i="6"/>
  <c r="R2" i="6"/>
  <c r="Q2" i="6"/>
  <c r="P2" i="6"/>
  <c r="O2" i="6"/>
  <c r="N2" i="6"/>
  <c r="M2" i="6"/>
  <c r="L2" i="6"/>
  <c r="K2" i="6"/>
  <c r="J2" i="6"/>
  <c r="I2" i="6"/>
  <c r="H2" i="6"/>
  <c r="E66" i="5"/>
  <c r="D66" i="5"/>
  <c r="E65" i="5"/>
  <c r="D65" i="5"/>
  <c r="E64" i="5"/>
  <c r="D64" i="5"/>
  <c r="E63" i="5"/>
  <c r="D63" i="5"/>
  <c r="E62" i="5"/>
  <c r="D62" i="5"/>
  <c r="AJ2" i="5"/>
  <c r="AI2" i="5"/>
  <c r="AH2" i="5"/>
  <c r="AG2" i="5"/>
  <c r="AF2" i="5"/>
  <c r="AE2" i="5"/>
  <c r="AD2" i="5"/>
  <c r="AC2" i="5"/>
  <c r="AB2" i="5"/>
  <c r="AA2" i="5"/>
  <c r="Z2" i="5"/>
  <c r="Y2" i="5"/>
  <c r="X2" i="5"/>
  <c r="W2" i="5"/>
  <c r="V2" i="5"/>
  <c r="U2" i="5"/>
  <c r="T2" i="5"/>
  <c r="S2" i="5"/>
  <c r="R2" i="5"/>
  <c r="Q2" i="5"/>
  <c r="P2" i="5"/>
  <c r="O2" i="5"/>
  <c r="N2" i="5"/>
  <c r="M2" i="5"/>
  <c r="L2" i="5"/>
  <c r="K2" i="5"/>
  <c r="J2" i="5"/>
  <c r="I2" i="5"/>
  <c r="H2" i="5"/>
  <c r="E34" i="4"/>
  <c r="D34" i="4"/>
  <c r="E33" i="4"/>
  <c r="D33" i="4"/>
  <c r="E32" i="4"/>
  <c r="D32" i="4"/>
  <c r="E31" i="4"/>
  <c r="D31" i="4"/>
  <c r="E30" i="4"/>
  <c r="D30" i="4"/>
  <c r="AJ2" i="4"/>
  <c r="AI2" i="4"/>
  <c r="AH2" i="4"/>
  <c r="AG2" i="4"/>
  <c r="AF2" i="4"/>
  <c r="AE2" i="4"/>
  <c r="AD2" i="4"/>
  <c r="AC2" i="4"/>
  <c r="AB2" i="4"/>
  <c r="AA2" i="4"/>
  <c r="Z2" i="4"/>
  <c r="Y2" i="4"/>
  <c r="X2" i="4"/>
  <c r="W2" i="4"/>
  <c r="V2" i="4"/>
  <c r="U2" i="4"/>
  <c r="T2" i="4"/>
  <c r="S2" i="4"/>
  <c r="R2" i="4"/>
  <c r="Q2" i="4"/>
  <c r="P2" i="4"/>
  <c r="O2" i="4"/>
  <c r="N2" i="4"/>
  <c r="M2" i="4"/>
  <c r="L2" i="4"/>
  <c r="K2" i="4"/>
  <c r="J2" i="4"/>
  <c r="I2" i="4"/>
  <c r="H2" i="4"/>
  <c r="I106" i="2"/>
  <c r="I105" i="2"/>
  <c r="I104" i="2"/>
  <c r="I103" i="2"/>
  <c r="I102" i="2"/>
  <c r="G26" i="2"/>
  <c r="F26" i="2"/>
  <c r="E26" i="2"/>
  <c r="G24" i="2"/>
  <c r="F24" i="2"/>
  <c r="E24" i="2"/>
  <c r="D9" i="2"/>
  <c r="G8" i="2"/>
  <c r="F8" i="2"/>
  <c r="E8" i="2"/>
  <c r="E52" i="3"/>
  <c r="E56" i="3"/>
  <c r="E55" i="3"/>
  <c r="E54" i="3"/>
  <c r="E53" i="3"/>
  <c r="I48" i="3"/>
  <c r="H48" i="3"/>
  <c r="I44" i="3"/>
  <c r="H44" i="3"/>
  <c r="AJ8" i="11"/>
  <c r="AF24" i="2" s="1"/>
  <c r="AI8" i="11"/>
  <c r="AE24" i="2" s="1"/>
  <c r="AH8" i="11"/>
  <c r="AD24" i="2" s="1"/>
  <c r="AG8" i="11"/>
  <c r="AC24" i="2" s="1"/>
  <c r="AF8" i="11"/>
  <c r="AB24" i="2" s="1"/>
  <c r="AE8" i="11"/>
  <c r="AA24" i="2" s="1"/>
  <c r="AD8" i="11"/>
  <c r="Z24" i="2" s="1"/>
  <c r="AC8" i="11"/>
  <c r="Y24" i="2" s="1"/>
  <c r="AB8" i="11"/>
  <c r="X24" i="2" s="1"/>
  <c r="AA8" i="11"/>
  <c r="W24" i="2" s="1"/>
  <c r="Z8" i="11"/>
  <c r="V24" i="2" s="1"/>
  <c r="Y8" i="11"/>
  <c r="U24" i="2" s="1"/>
  <c r="X8" i="11"/>
  <c r="T24" i="2" s="1"/>
  <c r="W8" i="11"/>
  <c r="S24" i="2" s="1"/>
  <c r="V8" i="11"/>
  <c r="R24" i="2" s="1"/>
  <c r="U8" i="11"/>
  <c r="Q24" i="2" s="1"/>
  <c r="T8" i="11"/>
  <c r="P24" i="2" s="1"/>
  <c r="S8" i="11"/>
  <c r="O24" i="2" s="1"/>
  <c r="R8" i="11"/>
  <c r="N24" i="2" s="1"/>
  <c r="Q8" i="11"/>
  <c r="M24" i="2" s="1"/>
  <c r="P8" i="11"/>
  <c r="L24" i="2" s="1"/>
  <c r="O8" i="11"/>
  <c r="K24" i="2" s="1"/>
  <c r="N8" i="11"/>
  <c r="J24" i="2" s="1"/>
  <c r="M8" i="11"/>
  <c r="I24" i="2" s="1"/>
  <c r="L8" i="11"/>
  <c r="H24" i="2" s="1"/>
  <c r="H8" i="11"/>
  <c r="D24" i="2" s="1"/>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AJ56" i="10"/>
  <c r="AI56" i="10"/>
  <c r="AH56" i="10"/>
  <c r="AG56" i="10"/>
  <c r="AF56" i="10"/>
  <c r="AE56" i="10"/>
  <c r="AD56" i="10"/>
  <c r="AC56" i="10"/>
  <c r="AB56" i="10"/>
  <c r="AA56" i="10"/>
  <c r="Z56" i="10"/>
  <c r="Y56" i="10"/>
  <c r="X56" i="10"/>
  <c r="W56" i="10"/>
  <c r="V56" i="10"/>
  <c r="U56" i="10"/>
  <c r="T56" i="10"/>
  <c r="S56" i="10"/>
  <c r="R56" i="10"/>
  <c r="Q56" i="10"/>
  <c r="P56" i="10"/>
  <c r="O56" i="10"/>
  <c r="N56" i="10"/>
  <c r="M56" i="10"/>
  <c r="L56" i="10"/>
  <c r="K56" i="10"/>
  <c r="J56" i="10"/>
  <c r="I56" i="10"/>
  <c r="H56" i="10"/>
  <c r="H51" i="10"/>
  <c r="H57" i="10"/>
  <c r="AJ91" i="8"/>
  <c r="AJ34" i="10" s="1"/>
  <c r="AI91" i="8"/>
  <c r="AI34" i="10" s="1"/>
  <c r="AH91" i="8"/>
  <c r="AH34" i="10" s="1"/>
  <c r="AG91" i="8"/>
  <c r="AG34" i="10" s="1"/>
  <c r="AF91" i="8"/>
  <c r="AF34" i="10" s="1"/>
  <c r="AE91" i="8"/>
  <c r="AE34" i="10" s="1"/>
  <c r="AD91" i="8"/>
  <c r="AD34" i="10" s="1"/>
  <c r="AC91" i="8"/>
  <c r="AC34" i="10" s="1"/>
  <c r="AB91" i="8"/>
  <c r="AB34" i="10" s="1"/>
  <c r="AA91" i="8"/>
  <c r="AA34" i="10" s="1"/>
  <c r="Z91" i="8"/>
  <c r="Z34" i="10" s="1"/>
  <c r="Y91" i="8"/>
  <c r="Y34" i="10" s="1"/>
  <c r="X91" i="8"/>
  <c r="X34" i="10" s="1"/>
  <c r="W91" i="8"/>
  <c r="W34" i="10" s="1"/>
  <c r="V91" i="8"/>
  <c r="V34" i="10" s="1"/>
  <c r="U91" i="8"/>
  <c r="U34" i="10" s="1"/>
  <c r="T91" i="8"/>
  <c r="T34" i="10" s="1"/>
  <c r="S91" i="8"/>
  <c r="S34" i="10" s="1"/>
  <c r="R91" i="8"/>
  <c r="R34" i="10" s="1"/>
  <c r="Q91" i="8"/>
  <c r="Q34" i="10" s="1"/>
  <c r="P91" i="8"/>
  <c r="P34" i="10" s="1"/>
  <c r="O91" i="8"/>
  <c r="O34" i="10" s="1"/>
  <c r="N91" i="8"/>
  <c r="N34" i="10" s="1"/>
  <c r="M91" i="8"/>
  <c r="M34" i="10" s="1"/>
  <c r="L91" i="8"/>
  <c r="L34" i="10" s="1"/>
  <c r="K91" i="8"/>
  <c r="K34" i="10" s="1"/>
  <c r="J91" i="8"/>
  <c r="J34" i="10" s="1"/>
  <c r="I91" i="8"/>
  <c r="I34" i="10" s="1"/>
  <c r="H91" i="8"/>
  <c r="H34" i="10" s="1"/>
  <c r="AJ86" i="8"/>
  <c r="AJ33" i="10" s="1"/>
  <c r="AI86" i="8"/>
  <c r="AI33" i="10" s="1"/>
  <c r="AH86" i="8"/>
  <c r="AH33" i="10" s="1"/>
  <c r="AG86" i="8"/>
  <c r="AG33" i="10" s="1"/>
  <c r="AF86" i="8"/>
  <c r="AF33" i="10" s="1"/>
  <c r="AE86" i="8"/>
  <c r="AE33" i="10" s="1"/>
  <c r="AD86" i="8"/>
  <c r="AD33" i="10" s="1"/>
  <c r="AC86" i="8"/>
  <c r="AC33" i="10" s="1"/>
  <c r="AB86" i="8"/>
  <c r="AB33" i="10" s="1"/>
  <c r="AA86" i="8"/>
  <c r="AA33" i="10" s="1"/>
  <c r="Z86" i="8"/>
  <c r="Z33" i="10" s="1"/>
  <c r="Y86" i="8"/>
  <c r="Y33" i="10" s="1"/>
  <c r="X86" i="8"/>
  <c r="X33" i="10" s="1"/>
  <c r="W86" i="8"/>
  <c r="W33" i="10" s="1"/>
  <c r="V86" i="8"/>
  <c r="V33" i="10" s="1"/>
  <c r="U86" i="8"/>
  <c r="U33" i="10" s="1"/>
  <c r="T86" i="8"/>
  <c r="T33" i="10" s="1"/>
  <c r="S86" i="8"/>
  <c r="S33" i="10" s="1"/>
  <c r="R86" i="8"/>
  <c r="R33" i="10" s="1"/>
  <c r="Q86" i="8"/>
  <c r="Q33" i="10" s="1"/>
  <c r="P86" i="8"/>
  <c r="P33" i="10" s="1"/>
  <c r="O86" i="8"/>
  <c r="O33" i="10" s="1"/>
  <c r="N86" i="8"/>
  <c r="N33" i="10" s="1"/>
  <c r="M86" i="8"/>
  <c r="M33" i="10" s="1"/>
  <c r="L86" i="8"/>
  <c r="L33" i="10" s="1"/>
  <c r="K86" i="8"/>
  <c r="K33" i="10" s="1"/>
  <c r="J86" i="8"/>
  <c r="J33" i="10" s="1"/>
  <c r="I86" i="8"/>
  <c r="I33" i="10" s="1"/>
  <c r="H86" i="8"/>
  <c r="H33" i="10" s="1"/>
  <c r="AJ81" i="8"/>
  <c r="AJ32" i="10" s="1"/>
  <c r="AI81" i="8"/>
  <c r="AI32" i="10" s="1"/>
  <c r="AH81" i="8"/>
  <c r="AH32" i="10" s="1"/>
  <c r="AG81" i="8"/>
  <c r="AG32" i="10" s="1"/>
  <c r="AF81" i="8"/>
  <c r="AF32" i="10" s="1"/>
  <c r="AE81" i="8"/>
  <c r="AE32" i="10" s="1"/>
  <c r="AD81" i="8"/>
  <c r="AD32" i="10" s="1"/>
  <c r="AC81" i="8"/>
  <c r="AC32" i="10" s="1"/>
  <c r="AB81" i="8"/>
  <c r="AB32" i="10" s="1"/>
  <c r="AA81" i="8"/>
  <c r="AA32" i="10" s="1"/>
  <c r="Z81" i="8"/>
  <c r="Z32" i="10" s="1"/>
  <c r="Y81" i="8"/>
  <c r="Y32" i="10" s="1"/>
  <c r="X81" i="8"/>
  <c r="X32" i="10" s="1"/>
  <c r="W81" i="8"/>
  <c r="W32" i="10" s="1"/>
  <c r="V81" i="8"/>
  <c r="V32" i="10" s="1"/>
  <c r="U81" i="8"/>
  <c r="U32" i="10" s="1"/>
  <c r="T81" i="8"/>
  <c r="T32" i="10" s="1"/>
  <c r="S81" i="8"/>
  <c r="S32" i="10" s="1"/>
  <c r="R81" i="8"/>
  <c r="R32" i="10" s="1"/>
  <c r="Q81" i="8"/>
  <c r="Q32" i="10" s="1"/>
  <c r="P81" i="8"/>
  <c r="P32" i="10" s="1"/>
  <c r="O81" i="8"/>
  <c r="O32" i="10" s="1"/>
  <c r="N81" i="8"/>
  <c r="N32" i="10" s="1"/>
  <c r="M81" i="8"/>
  <c r="M32" i="10" s="1"/>
  <c r="L81" i="8"/>
  <c r="L32" i="10" s="1"/>
  <c r="K81" i="8"/>
  <c r="K32" i="10" s="1"/>
  <c r="J81" i="8"/>
  <c r="J32" i="10" s="1"/>
  <c r="I81" i="8"/>
  <c r="I32" i="10" s="1"/>
  <c r="H81" i="8"/>
  <c r="H32" i="10" s="1"/>
  <c r="AJ76" i="8"/>
  <c r="AJ31" i="10" s="1"/>
  <c r="AI76" i="8"/>
  <c r="AI31" i="10" s="1"/>
  <c r="AH76" i="8"/>
  <c r="AH31" i="10" s="1"/>
  <c r="AG76" i="8"/>
  <c r="AG31" i="10" s="1"/>
  <c r="AF76" i="8"/>
  <c r="AF31" i="10" s="1"/>
  <c r="AE76" i="8"/>
  <c r="AE31" i="10" s="1"/>
  <c r="AD76" i="8"/>
  <c r="AD31" i="10" s="1"/>
  <c r="AC76" i="8"/>
  <c r="AC31" i="10" s="1"/>
  <c r="AB76" i="8"/>
  <c r="AB31" i="10" s="1"/>
  <c r="AA76" i="8"/>
  <c r="AA31" i="10" s="1"/>
  <c r="Z76" i="8"/>
  <c r="Z31" i="10" s="1"/>
  <c r="Y76" i="8"/>
  <c r="Y31" i="10" s="1"/>
  <c r="X76" i="8"/>
  <c r="X31" i="10" s="1"/>
  <c r="W76" i="8"/>
  <c r="W31" i="10" s="1"/>
  <c r="V76" i="8"/>
  <c r="V31" i="10" s="1"/>
  <c r="U76" i="8"/>
  <c r="U31" i="10" s="1"/>
  <c r="T76" i="8"/>
  <c r="T31" i="10" s="1"/>
  <c r="S76" i="8"/>
  <c r="S31" i="10" s="1"/>
  <c r="R76" i="8"/>
  <c r="R31" i="10" s="1"/>
  <c r="Q76" i="8"/>
  <c r="Q31" i="10" s="1"/>
  <c r="P76" i="8"/>
  <c r="P31" i="10" s="1"/>
  <c r="O76" i="8"/>
  <c r="O31" i="10" s="1"/>
  <c r="N76" i="8"/>
  <c r="N31" i="10" s="1"/>
  <c r="M76" i="8"/>
  <c r="M31" i="10" s="1"/>
  <c r="L76" i="8"/>
  <c r="L31" i="10" s="1"/>
  <c r="K76" i="8"/>
  <c r="K31" i="10" s="1"/>
  <c r="J76" i="8"/>
  <c r="J31" i="10" s="1"/>
  <c r="I76" i="8"/>
  <c r="I31" i="10" s="1"/>
  <c r="H76" i="8"/>
  <c r="H31" i="10" s="1"/>
  <c r="AJ71" i="8"/>
  <c r="AJ30" i="10" s="1"/>
  <c r="AI71" i="8"/>
  <c r="AI30" i="10" s="1"/>
  <c r="AH71" i="8"/>
  <c r="AH30" i="10" s="1"/>
  <c r="AG71" i="8"/>
  <c r="AG30" i="10" s="1"/>
  <c r="AF71" i="8"/>
  <c r="AF30" i="10" s="1"/>
  <c r="AE71" i="8"/>
  <c r="AE30" i="10" s="1"/>
  <c r="AD71" i="8"/>
  <c r="AD30" i="10" s="1"/>
  <c r="AC71" i="8"/>
  <c r="AC30" i="10" s="1"/>
  <c r="AB71" i="8"/>
  <c r="AB30" i="10" s="1"/>
  <c r="AA71" i="8"/>
  <c r="AA30" i="10" s="1"/>
  <c r="Z71" i="8"/>
  <c r="Z30" i="10" s="1"/>
  <c r="Y71" i="8"/>
  <c r="Y30" i="10" s="1"/>
  <c r="X71" i="8"/>
  <c r="X30" i="10" s="1"/>
  <c r="W71" i="8"/>
  <c r="W30" i="10" s="1"/>
  <c r="V71" i="8"/>
  <c r="V30" i="10" s="1"/>
  <c r="U71" i="8"/>
  <c r="U30" i="10" s="1"/>
  <c r="T71" i="8"/>
  <c r="T30" i="10" s="1"/>
  <c r="S71" i="8"/>
  <c r="S30" i="10" s="1"/>
  <c r="R71" i="8"/>
  <c r="R30" i="10" s="1"/>
  <c r="Q71" i="8"/>
  <c r="Q30" i="10" s="1"/>
  <c r="P71" i="8"/>
  <c r="P30" i="10" s="1"/>
  <c r="O71" i="8"/>
  <c r="O30" i="10" s="1"/>
  <c r="N71" i="8"/>
  <c r="N30" i="10" s="1"/>
  <c r="M71" i="8"/>
  <c r="M30" i="10" s="1"/>
  <c r="L71" i="8"/>
  <c r="L30" i="10" s="1"/>
  <c r="K71" i="8"/>
  <c r="K30" i="10" s="1"/>
  <c r="J71" i="8"/>
  <c r="J30" i="10" s="1"/>
  <c r="I71" i="8"/>
  <c r="I30" i="10" s="1"/>
  <c r="H71" i="8"/>
  <c r="H30" i="10" s="1"/>
  <c r="AJ66" i="8"/>
  <c r="AJ28" i="10" s="1"/>
  <c r="AI66" i="8"/>
  <c r="AI28" i="10" s="1"/>
  <c r="AH66" i="8"/>
  <c r="AH28" i="10" s="1"/>
  <c r="AG66" i="8"/>
  <c r="AG28" i="10" s="1"/>
  <c r="AF66" i="8"/>
  <c r="AF28" i="10" s="1"/>
  <c r="AE66" i="8"/>
  <c r="AE28" i="10" s="1"/>
  <c r="AD66" i="8"/>
  <c r="AD28" i="10" s="1"/>
  <c r="AC66" i="8"/>
  <c r="AC28" i="10" s="1"/>
  <c r="AB66" i="8"/>
  <c r="AB28" i="10" s="1"/>
  <c r="AA66" i="8"/>
  <c r="AA28" i="10" s="1"/>
  <c r="Z66" i="8"/>
  <c r="Z28" i="10" s="1"/>
  <c r="Y66" i="8"/>
  <c r="Y28" i="10" s="1"/>
  <c r="X66" i="8"/>
  <c r="X28" i="10" s="1"/>
  <c r="W66" i="8"/>
  <c r="W28" i="10" s="1"/>
  <c r="V66" i="8"/>
  <c r="V28" i="10" s="1"/>
  <c r="U66" i="8"/>
  <c r="U28" i="10" s="1"/>
  <c r="T66" i="8"/>
  <c r="T28" i="10" s="1"/>
  <c r="S66" i="8"/>
  <c r="S28" i="10" s="1"/>
  <c r="R66" i="8"/>
  <c r="R28" i="10" s="1"/>
  <c r="Q66" i="8"/>
  <c r="Q28" i="10" s="1"/>
  <c r="P66" i="8"/>
  <c r="P28" i="10" s="1"/>
  <c r="O66" i="8"/>
  <c r="O28" i="10" s="1"/>
  <c r="N66" i="8"/>
  <c r="N28" i="10" s="1"/>
  <c r="M66" i="8"/>
  <c r="M28" i="10" s="1"/>
  <c r="L66" i="8"/>
  <c r="L28" i="10" s="1"/>
  <c r="K66" i="8"/>
  <c r="K28" i="10" s="1"/>
  <c r="J66" i="8"/>
  <c r="J28" i="10" s="1"/>
  <c r="I66" i="8"/>
  <c r="I28" i="10" s="1"/>
  <c r="H66" i="8"/>
  <c r="H28" i="10" s="1"/>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AJ51" i="8"/>
  <c r="AI51" i="8"/>
  <c r="AH51" i="8"/>
  <c r="AG51" i="8"/>
  <c r="AF51" i="8"/>
  <c r="AE51" i="8"/>
  <c r="AE4" i="10" s="1"/>
  <c r="AD51" i="8"/>
  <c r="AC51" i="8"/>
  <c r="AB51" i="8"/>
  <c r="AA51" i="8"/>
  <c r="Z51" i="8"/>
  <c r="Y51" i="8"/>
  <c r="X51" i="8"/>
  <c r="W51" i="8"/>
  <c r="W4" i="10" s="1"/>
  <c r="V51" i="8"/>
  <c r="U51" i="8"/>
  <c r="T51" i="8"/>
  <c r="S51" i="8"/>
  <c r="R51" i="8"/>
  <c r="Q51" i="8"/>
  <c r="P51" i="8"/>
  <c r="O51" i="8"/>
  <c r="O4" i="10" s="1"/>
  <c r="N51" i="8"/>
  <c r="M51" i="8"/>
  <c r="L51" i="8"/>
  <c r="K51" i="8"/>
  <c r="J51" i="8"/>
  <c r="I51" i="8"/>
  <c r="H51"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AJ42" i="8"/>
  <c r="AJ28" i="9" s="1"/>
  <c r="AI42" i="8"/>
  <c r="AI28" i="9" s="1"/>
  <c r="AH42" i="8"/>
  <c r="AH28" i="9" s="1"/>
  <c r="AG42" i="8"/>
  <c r="AG28" i="9" s="1"/>
  <c r="AF42" i="8"/>
  <c r="AF28" i="9" s="1"/>
  <c r="AE42" i="8"/>
  <c r="AE28" i="9" s="1"/>
  <c r="AD42" i="8"/>
  <c r="AD28" i="9" s="1"/>
  <c r="AC42" i="8"/>
  <c r="AC28" i="9" s="1"/>
  <c r="AB42" i="8"/>
  <c r="AB28" i="9" s="1"/>
  <c r="AA42" i="8"/>
  <c r="AA28" i="9" s="1"/>
  <c r="Z42" i="8"/>
  <c r="Z28" i="9" s="1"/>
  <c r="Y42" i="8"/>
  <c r="Y28" i="9" s="1"/>
  <c r="X42" i="8"/>
  <c r="X28" i="9" s="1"/>
  <c r="W42" i="8"/>
  <c r="W28" i="9" s="1"/>
  <c r="V42" i="8"/>
  <c r="V28" i="9" s="1"/>
  <c r="U42" i="8"/>
  <c r="U28" i="9" s="1"/>
  <c r="T42" i="8"/>
  <c r="T28" i="9" s="1"/>
  <c r="S42" i="8"/>
  <c r="S28" i="9" s="1"/>
  <c r="R42" i="8"/>
  <c r="R28" i="9" s="1"/>
  <c r="Q42" i="8"/>
  <c r="Q28" i="9" s="1"/>
  <c r="P42" i="8"/>
  <c r="P28" i="9" s="1"/>
  <c r="O42" i="8"/>
  <c r="O28" i="9" s="1"/>
  <c r="N42" i="8"/>
  <c r="N28" i="9" s="1"/>
  <c r="M42" i="8"/>
  <c r="M28" i="9" s="1"/>
  <c r="L42" i="8"/>
  <c r="L28" i="9" s="1"/>
  <c r="K42" i="8"/>
  <c r="K28" i="9" s="1"/>
  <c r="J42" i="8"/>
  <c r="I42" i="8"/>
  <c r="I28" i="9" s="1"/>
  <c r="H42" i="8"/>
  <c r="H28" i="9" s="1"/>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AJ35" i="8"/>
  <c r="AJ29" i="10" s="1"/>
  <c r="AI35" i="8"/>
  <c r="AI29" i="10" s="1"/>
  <c r="AH35" i="8"/>
  <c r="AH29" i="10" s="1"/>
  <c r="AG35" i="8"/>
  <c r="AG29" i="10" s="1"/>
  <c r="AF35" i="8"/>
  <c r="AF29" i="10" s="1"/>
  <c r="AE35" i="8"/>
  <c r="AE29" i="10" s="1"/>
  <c r="AD35" i="8"/>
  <c r="AD29" i="10" s="1"/>
  <c r="AC35" i="8"/>
  <c r="AC29" i="10" s="1"/>
  <c r="AB35" i="8"/>
  <c r="AA35" i="8"/>
  <c r="AA29" i="10" s="1"/>
  <c r="Z35" i="8"/>
  <c r="Z29" i="10" s="1"/>
  <c r="Y35" i="8"/>
  <c r="Y29" i="10" s="1"/>
  <c r="X35" i="8"/>
  <c r="X29" i="10" s="1"/>
  <c r="W35" i="8"/>
  <c r="W29" i="10" s="1"/>
  <c r="V35" i="8"/>
  <c r="V29" i="10" s="1"/>
  <c r="U35" i="8"/>
  <c r="U29" i="10" s="1"/>
  <c r="T35" i="8"/>
  <c r="T29" i="10" s="1"/>
  <c r="S35" i="8"/>
  <c r="S29" i="10" s="1"/>
  <c r="R35" i="8"/>
  <c r="R29" i="10" s="1"/>
  <c r="Q35" i="8"/>
  <c r="Q29" i="10" s="1"/>
  <c r="P35" i="8"/>
  <c r="O35" i="8"/>
  <c r="O29" i="10" s="1"/>
  <c r="N35" i="8"/>
  <c r="N29" i="10" s="1"/>
  <c r="M35" i="8"/>
  <c r="M29" i="10" s="1"/>
  <c r="L35" i="8"/>
  <c r="L29" i="10" s="1"/>
  <c r="K35" i="8"/>
  <c r="K29" i="10" s="1"/>
  <c r="J35" i="8"/>
  <c r="J29" i="10" s="1"/>
  <c r="I35" i="8"/>
  <c r="I29" i="10" s="1"/>
  <c r="H35" i="8"/>
  <c r="H29" i="10" s="1"/>
  <c r="AI35" i="10"/>
  <c r="AG35" i="10"/>
  <c r="AF30" i="8"/>
  <c r="AC35" i="10"/>
  <c r="AB35" i="10"/>
  <c r="AA35" i="10"/>
  <c r="Y35" i="10"/>
  <c r="X35" i="10"/>
  <c r="W35" i="10"/>
  <c r="U35" i="10"/>
  <c r="S35" i="10"/>
  <c r="Q35" i="10"/>
  <c r="P35" i="10"/>
  <c r="O35" i="10"/>
  <c r="N35" i="10"/>
  <c r="K31" i="8"/>
  <c r="K35" i="10" s="1"/>
  <c r="J31" i="8"/>
  <c r="J35" i="10" s="1"/>
  <c r="I31" i="8"/>
  <c r="I35" i="10" s="1"/>
  <c r="H31" i="8"/>
  <c r="B30"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AJ8" i="8"/>
  <c r="AI8" i="8"/>
  <c r="AH8" i="8"/>
  <c r="AG8" i="8"/>
  <c r="AF8" i="8"/>
  <c r="AE8" i="8"/>
  <c r="AD8" i="8"/>
  <c r="AC8" i="8"/>
  <c r="AB8" i="8"/>
  <c r="AA8" i="8"/>
  <c r="Z8" i="8"/>
  <c r="Y8" i="8"/>
  <c r="X8" i="8"/>
  <c r="W8" i="8"/>
  <c r="V8" i="8"/>
  <c r="U8" i="8"/>
  <c r="T8" i="8"/>
  <c r="S8" i="8"/>
  <c r="R8" i="8"/>
  <c r="Q8" i="8"/>
  <c r="P8" i="8"/>
  <c r="O8" i="8"/>
  <c r="N8" i="8"/>
  <c r="M8" i="8"/>
  <c r="L8" i="8"/>
  <c r="K8" i="8"/>
  <c r="J8" i="8"/>
  <c r="I8" i="8"/>
  <c r="H8" i="8"/>
  <c r="AJ5" i="8"/>
  <c r="AI5" i="8"/>
  <c r="AH5" i="8"/>
  <c r="AG5" i="8"/>
  <c r="AF5" i="8"/>
  <c r="AE5" i="8"/>
  <c r="AD5" i="8"/>
  <c r="AC5" i="8"/>
  <c r="AB5" i="8"/>
  <c r="AA5" i="8"/>
  <c r="Z5" i="8"/>
  <c r="Y5" i="8"/>
  <c r="X5" i="8"/>
  <c r="W5" i="8"/>
  <c r="V5" i="8"/>
  <c r="U5" i="8"/>
  <c r="T5" i="8"/>
  <c r="S5" i="8"/>
  <c r="Q5" i="8"/>
  <c r="P5" i="8"/>
  <c r="O5" i="8"/>
  <c r="N5" i="8"/>
  <c r="M5" i="8"/>
  <c r="K5" i="8"/>
  <c r="J5" i="8"/>
  <c r="I5" i="8"/>
  <c r="B5" i="8"/>
  <c r="B8" i="8" s="1"/>
  <c r="B11" i="8" s="1"/>
  <c r="B14" i="8" s="1"/>
  <c r="B17" i="8" s="1"/>
  <c r="B18" i="8" s="1"/>
  <c r="B21" i="8" s="1"/>
  <c r="AJ8" i="6"/>
  <c r="AF23" i="2" s="1"/>
  <c r="AI8" i="6"/>
  <c r="AE23" i="2" s="1"/>
  <c r="AH8" i="6"/>
  <c r="AD23" i="2" s="1"/>
  <c r="AG8" i="6"/>
  <c r="AC23" i="2" s="1"/>
  <c r="AF8" i="6"/>
  <c r="AB23" i="2" s="1"/>
  <c r="AE8" i="6"/>
  <c r="AA23" i="2" s="1"/>
  <c r="AD8" i="6"/>
  <c r="Z23" i="2" s="1"/>
  <c r="AC8" i="6"/>
  <c r="Y23" i="2" s="1"/>
  <c r="AB8" i="6"/>
  <c r="X23" i="2" s="1"/>
  <c r="AA8" i="6"/>
  <c r="W23" i="2" s="1"/>
  <c r="Z8" i="6"/>
  <c r="V23" i="2" s="1"/>
  <c r="Y8" i="6"/>
  <c r="U23" i="2" s="1"/>
  <c r="X8" i="6"/>
  <c r="T23" i="2" s="1"/>
  <c r="W8" i="6"/>
  <c r="S23" i="2" s="1"/>
  <c r="V8" i="6"/>
  <c r="R23" i="2" s="1"/>
  <c r="U8" i="6"/>
  <c r="Q23" i="2" s="1"/>
  <c r="T8" i="6"/>
  <c r="P23" i="2" s="1"/>
  <c r="S8" i="6"/>
  <c r="O23" i="2" s="1"/>
  <c r="R8" i="6"/>
  <c r="N23" i="2" s="1"/>
  <c r="Q8" i="6"/>
  <c r="M23" i="2" s="1"/>
  <c r="P8" i="6"/>
  <c r="L23" i="2" s="1"/>
  <c r="O8" i="6"/>
  <c r="K23" i="2" s="1"/>
  <c r="N8" i="6"/>
  <c r="J23" i="2" s="1"/>
  <c r="M8" i="6"/>
  <c r="I23" i="2" s="1"/>
  <c r="L8" i="6"/>
  <c r="H23" i="2" s="1"/>
  <c r="K8" i="6"/>
  <c r="G23" i="2" s="1"/>
  <c r="J8" i="6"/>
  <c r="F23" i="2" s="1"/>
  <c r="I8" i="6"/>
  <c r="E23" i="2" s="1"/>
  <c r="H8" i="6"/>
  <c r="D23" i="2" s="1"/>
  <c r="H60" i="5"/>
  <c r="H59"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H57" i="5"/>
  <c r="AJ56" i="5"/>
  <c r="AI56" i="5"/>
  <c r="AH56" i="5"/>
  <c r="AG56" i="5"/>
  <c r="AF56" i="5"/>
  <c r="AE56" i="5"/>
  <c r="AD56" i="5"/>
  <c r="AC56" i="5"/>
  <c r="AB56" i="5"/>
  <c r="AA56" i="5"/>
  <c r="Z56" i="5"/>
  <c r="Y56" i="5"/>
  <c r="X56" i="5"/>
  <c r="W56" i="5"/>
  <c r="V56" i="5"/>
  <c r="U56" i="5"/>
  <c r="T56" i="5"/>
  <c r="S56" i="5"/>
  <c r="R56" i="5"/>
  <c r="Q56" i="5"/>
  <c r="O56" i="5"/>
  <c r="N56" i="5"/>
  <c r="J56" i="5"/>
  <c r="I56" i="5"/>
  <c r="H56" i="5"/>
  <c r="I51" i="5"/>
  <c r="AJ36" i="5"/>
  <c r="AF16" i="2" s="1"/>
  <c r="AI36" i="5"/>
  <c r="AE16" i="2" s="1"/>
  <c r="AH36" i="5"/>
  <c r="AD16" i="2" s="1"/>
  <c r="AG36" i="5"/>
  <c r="AC16" i="2" s="1"/>
  <c r="AF36" i="5"/>
  <c r="AB16" i="2" s="1"/>
  <c r="AE36" i="5"/>
  <c r="AA16" i="2" s="1"/>
  <c r="AD36" i="5"/>
  <c r="Z16" i="2" s="1"/>
  <c r="AC36" i="5"/>
  <c r="Y16" i="2" s="1"/>
  <c r="AB36" i="5"/>
  <c r="X16" i="2" s="1"/>
  <c r="AA36" i="5"/>
  <c r="W16" i="2" s="1"/>
  <c r="Z36" i="5"/>
  <c r="V16" i="2" s="1"/>
  <c r="Y36" i="5"/>
  <c r="U16" i="2" s="1"/>
  <c r="X36" i="5"/>
  <c r="T16" i="2" s="1"/>
  <c r="W36" i="5"/>
  <c r="S16" i="2" s="1"/>
  <c r="V36" i="5"/>
  <c r="R16" i="2" s="1"/>
  <c r="U36" i="5"/>
  <c r="Q16" i="2" s="1"/>
  <c r="T36" i="5"/>
  <c r="P16" i="2" s="1"/>
  <c r="S36" i="5"/>
  <c r="O16" i="2" s="1"/>
  <c r="R36" i="5"/>
  <c r="N16" i="2" s="1"/>
  <c r="Q36" i="5"/>
  <c r="M16" i="2" s="1"/>
  <c r="P36" i="5"/>
  <c r="L16" i="2" s="1"/>
  <c r="O36" i="5"/>
  <c r="K16" i="2" s="1"/>
  <c r="N36" i="5"/>
  <c r="J16" i="2" s="1"/>
  <c r="M36" i="5"/>
  <c r="I16" i="2" s="1"/>
  <c r="L36" i="5"/>
  <c r="H16" i="2" s="1"/>
  <c r="K36" i="5"/>
  <c r="G16" i="2" s="1"/>
  <c r="J36" i="5"/>
  <c r="F16" i="2" s="1"/>
  <c r="I36" i="5"/>
  <c r="E16" i="2" s="1"/>
  <c r="H36" i="5"/>
  <c r="D16" i="2" s="1"/>
  <c r="AJ8" i="5"/>
  <c r="AI8" i="5"/>
  <c r="AH8" i="5"/>
  <c r="AG8" i="5"/>
  <c r="AF8" i="5"/>
  <c r="AE8" i="5"/>
  <c r="AD8" i="5"/>
  <c r="AC8" i="5"/>
  <c r="AB8" i="5"/>
  <c r="AA8" i="5"/>
  <c r="Z8" i="5"/>
  <c r="Y8" i="5"/>
  <c r="X8" i="5"/>
  <c r="W8" i="5"/>
  <c r="V8" i="5"/>
  <c r="U8" i="5"/>
  <c r="T8" i="5"/>
  <c r="S8" i="5"/>
  <c r="R8" i="5"/>
  <c r="Q8" i="5"/>
  <c r="P8" i="5"/>
  <c r="O8" i="5"/>
  <c r="N8" i="5"/>
  <c r="M8" i="5"/>
  <c r="L8" i="5"/>
  <c r="K8" i="5"/>
  <c r="J8" i="5"/>
  <c r="I8" i="5"/>
  <c r="H8" i="5"/>
  <c r="AJ7" i="5"/>
  <c r="AI7" i="5"/>
  <c r="AH7" i="5"/>
  <c r="AG7" i="5"/>
  <c r="AF7" i="5"/>
  <c r="AE7" i="5"/>
  <c r="AD7" i="5"/>
  <c r="AC7" i="5"/>
  <c r="AB7" i="5"/>
  <c r="AA7" i="5"/>
  <c r="W14" i="2" s="1"/>
  <c r="Z7" i="5"/>
  <c r="Y7" i="5"/>
  <c r="X7" i="5"/>
  <c r="W7" i="5"/>
  <c r="V7" i="5"/>
  <c r="U7" i="5"/>
  <c r="T7" i="5"/>
  <c r="S7" i="5"/>
  <c r="R7" i="5"/>
  <c r="Q7" i="5"/>
  <c r="P7" i="5"/>
  <c r="O7" i="5"/>
  <c r="N7" i="5"/>
  <c r="M7" i="5"/>
  <c r="L7" i="5"/>
  <c r="K7" i="5"/>
  <c r="J7" i="5"/>
  <c r="I7" i="5"/>
  <c r="H7" i="5"/>
  <c r="AJ20" i="4"/>
  <c r="AI20" i="4"/>
  <c r="AI18" i="4" s="1"/>
  <c r="AH20" i="4"/>
  <c r="AG20" i="4"/>
  <c r="AF20" i="4"/>
  <c r="AE20" i="4"/>
  <c r="AE18" i="4" s="1"/>
  <c r="AD20" i="4"/>
  <c r="AD18" i="4" s="1"/>
  <c r="AC20" i="4"/>
  <c r="AC18" i="4" s="1"/>
  <c r="AB20" i="4"/>
  <c r="AB18" i="4" s="1"/>
  <c r="AA20" i="4"/>
  <c r="AA18" i="4" s="1"/>
  <c r="Z20" i="4"/>
  <c r="Z18" i="4" s="1"/>
  <c r="Y20" i="4"/>
  <c r="Y18" i="4" s="1"/>
  <c r="X20" i="4"/>
  <c r="X18" i="4" s="1"/>
  <c r="W20" i="4"/>
  <c r="W18" i="4" s="1"/>
  <c r="V20" i="4"/>
  <c r="V18" i="4" s="1"/>
  <c r="U20" i="4"/>
  <c r="U18" i="4" s="1"/>
  <c r="T20" i="4"/>
  <c r="S20" i="4"/>
  <c r="S18" i="4" s="1"/>
  <c r="R20" i="4"/>
  <c r="Q20" i="4"/>
  <c r="Q18" i="4" s="1"/>
  <c r="P20" i="4"/>
  <c r="O20" i="4"/>
  <c r="O18" i="4" s="1"/>
  <c r="N20" i="4"/>
  <c r="N18" i="4" s="1"/>
  <c r="M20" i="4"/>
  <c r="M18" i="4" s="1"/>
  <c r="L20" i="4"/>
  <c r="L18" i="4" s="1"/>
  <c r="K20" i="4"/>
  <c r="K18" i="4" s="1"/>
  <c r="J18" i="4"/>
  <c r="I20" i="4"/>
  <c r="I18" i="4" s="1"/>
  <c r="H20" i="4"/>
  <c r="H18" i="4" s="1"/>
  <c r="AJ18" i="4"/>
  <c r="AH18" i="4"/>
  <c r="AG18" i="4"/>
  <c r="AF18" i="4"/>
  <c r="T18" i="4"/>
  <c r="R18" i="4"/>
  <c r="P18" i="4"/>
  <c r="AJ14" i="4"/>
  <c r="AI14" i="4"/>
  <c r="AH14" i="4"/>
  <c r="AG14" i="4"/>
  <c r="AG17" i="9" s="1"/>
  <c r="AF14" i="4"/>
  <c r="AE14" i="4"/>
  <c r="AD14" i="4"/>
  <c r="AC14" i="4"/>
  <c r="AC17" i="9" s="1"/>
  <c r="AB14" i="4"/>
  <c r="AA14" i="4"/>
  <c r="Z14" i="4"/>
  <c r="Y14" i="4"/>
  <c r="Y17" i="9" s="1"/>
  <c r="X14" i="4"/>
  <c r="W14" i="4"/>
  <c r="V14" i="4"/>
  <c r="U14" i="4"/>
  <c r="T14" i="4"/>
  <c r="S14" i="4"/>
  <c r="R14" i="4"/>
  <c r="Q14" i="4"/>
  <c r="P14" i="4"/>
  <c r="O14" i="4"/>
  <c r="N14" i="4"/>
  <c r="M14" i="4"/>
  <c r="M17" i="9" s="1"/>
  <c r="K14" i="4"/>
  <c r="K17" i="9" s="1"/>
  <c r="J14" i="4"/>
  <c r="I14" i="4"/>
  <c r="I17" i="9" s="1"/>
  <c r="H14"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AJ7" i="4"/>
  <c r="AJ8" i="9" s="1"/>
  <c r="AI7" i="4"/>
  <c r="AI8" i="9" s="1"/>
  <c r="AH7" i="4"/>
  <c r="AG7" i="4"/>
  <c r="AF7" i="4"/>
  <c r="AE7" i="4"/>
  <c r="AD7" i="4"/>
  <c r="AC7" i="4"/>
  <c r="AB7" i="4"/>
  <c r="AB8" i="9" s="1"/>
  <c r="AA7" i="4"/>
  <c r="AA8" i="9" s="1"/>
  <c r="Z7" i="4"/>
  <c r="Y7" i="4"/>
  <c r="X7" i="4"/>
  <c r="W7" i="4"/>
  <c r="V7" i="4"/>
  <c r="U7" i="4"/>
  <c r="T7" i="4"/>
  <c r="T8" i="9" s="1"/>
  <c r="S7" i="4"/>
  <c r="S8" i="9" s="1"/>
  <c r="R7" i="4"/>
  <c r="Q7" i="4"/>
  <c r="P7" i="4"/>
  <c r="O7" i="4"/>
  <c r="N7" i="4"/>
  <c r="M7" i="4"/>
  <c r="L7" i="4"/>
  <c r="L8" i="9" s="1"/>
  <c r="K7" i="4"/>
  <c r="K8" i="9" s="1"/>
  <c r="J7" i="4"/>
  <c r="I7" i="4"/>
  <c r="H7" i="4"/>
  <c r="AJ4" i="4"/>
  <c r="AI4" i="4"/>
  <c r="AH4" i="4"/>
  <c r="AG4" i="4"/>
  <c r="AF4" i="4"/>
  <c r="AE4" i="4"/>
  <c r="AD4" i="4"/>
  <c r="AC4" i="4"/>
  <c r="AB4" i="4"/>
  <c r="AA4" i="4"/>
  <c r="Z4" i="4"/>
  <c r="Y4" i="4"/>
  <c r="X4" i="4"/>
  <c r="W4" i="4"/>
  <c r="V4" i="4"/>
  <c r="U4" i="4"/>
  <c r="T4" i="4"/>
  <c r="S4" i="4"/>
  <c r="S4" i="9" s="1"/>
  <c r="R4" i="4"/>
  <c r="Q4" i="4"/>
  <c r="P4" i="4"/>
  <c r="O4" i="4"/>
  <c r="O4" i="9" s="1"/>
  <c r="N4" i="4"/>
  <c r="M4" i="4"/>
  <c r="L4" i="4"/>
  <c r="K4" i="4"/>
  <c r="J4" i="4"/>
  <c r="I4" i="4"/>
  <c r="H4" i="4"/>
  <c r="AA65" i="2"/>
  <c r="Z65" i="2"/>
  <c r="Y65" i="2"/>
  <c r="X65" i="2"/>
  <c r="W65" i="2"/>
  <c r="V65" i="2"/>
  <c r="U65" i="2"/>
  <c r="T65" i="2"/>
  <c r="S65" i="2"/>
  <c r="R65" i="2"/>
  <c r="Q65" i="2"/>
  <c r="P65" i="2"/>
  <c r="O65" i="2"/>
  <c r="N65" i="2"/>
  <c r="M65" i="2"/>
  <c r="L65" i="2"/>
  <c r="K65" i="2"/>
  <c r="J65" i="2"/>
  <c r="I65" i="2"/>
  <c r="H65" i="2"/>
  <c r="G65" i="2"/>
  <c r="F65" i="2"/>
  <c r="E65" i="2"/>
  <c r="D65" i="2"/>
  <c r="C65" i="2"/>
  <c r="AA30" i="2"/>
  <c r="Z30" i="2"/>
  <c r="Y30" i="2"/>
  <c r="X30" i="2"/>
  <c r="W30" i="2"/>
  <c r="V30" i="2"/>
  <c r="U30" i="2"/>
  <c r="T30" i="2"/>
  <c r="S30" i="2"/>
  <c r="R30" i="2"/>
  <c r="Q30" i="2"/>
  <c r="P30" i="2"/>
  <c r="O30" i="2"/>
  <c r="N30" i="2"/>
  <c r="M30" i="2"/>
  <c r="L30" i="2"/>
  <c r="K30" i="2"/>
  <c r="J30" i="2"/>
  <c r="I30" i="2"/>
  <c r="H30" i="2"/>
  <c r="G30" i="2"/>
  <c r="F30" i="2"/>
  <c r="E30" i="2"/>
  <c r="D30" i="2"/>
  <c r="C30" i="2"/>
  <c r="F12" i="1"/>
  <c r="E12" i="1"/>
  <c r="R4" i="8" l="1"/>
  <c r="AE4" i="9"/>
  <c r="AI4" i="9"/>
  <c r="L17" i="8"/>
  <c r="L13" i="9" s="1"/>
  <c r="T17" i="8"/>
  <c r="T13" i="9" s="1"/>
  <c r="AB17" i="8"/>
  <c r="AJ17" i="8"/>
  <c r="L4" i="9"/>
  <c r="T4" i="9"/>
  <c r="AB4" i="9"/>
  <c r="AJ4" i="9"/>
  <c r="N27" i="9"/>
  <c r="V27" i="9"/>
  <c r="AD27" i="9"/>
  <c r="K36" i="10"/>
  <c r="H17" i="4"/>
  <c r="AG17" i="4" s="1"/>
  <c r="X14" i="2"/>
  <c r="M3" i="10"/>
  <c r="M7" i="10" s="1"/>
  <c r="U3" i="10"/>
  <c r="AC3" i="10"/>
  <c r="AC7" i="10" s="1"/>
  <c r="P4" i="10"/>
  <c r="P8" i="10" s="1"/>
  <c r="X4" i="10"/>
  <c r="AF4" i="10"/>
  <c r="AF8" i="10" s="1"/>
  <c r="O30" i="8"/>
  <c r="J38" i="8"/>
  <c r="L36" i="10"/>
  <c r="H17" i="2" s="1"/>
  <c r="N4" i="9"/>
  <c r="AD4" i="9"/>
  <c r="I8" i="9"/>
  <c r="Q8" i="9"/>
  <c r="Y8" i="9"/>
  <c r="AG8" i="9"/>
  <c r="H30" i="8"/>
  <c r="H35" i="10"/>
  <c r="H36" i="10" s="1"/>
  <c r="H37" i="10" s="1"/>
  <c r="L27" i="9"/>
  <c r="T27" i="9"/>
  <c r="AB27" i="9"/>
  <c r="AJ27" i="9"/>
  <c r="I36" i="10"/>
  <c r="M36" i="10"/>
  <c r="I17" i="8"/>
  <c r="Q17" i="8"/>
  <c r="Q13" i="9" s="1"/>
  <c r="Y17" i="8"/>
  <c r="Y13" i="9" s="1"/>
  <c r="AG17" i="8"/>
  <c r="AG13" i="9" s="1"/>
  <c r="K3" i="10"/>
  <c r="K7" i="10" s="1"/>
  <c r="S3" i="10"/>
  <c r="S7" i="10" s="1"/>
  <c r="AA3" i="10"/>
  <c r="AI3" i="10"/>
  <c r="J36" i="10"/>
  <c r="U17" i="9"/>
  <c r="J17" i="9"/>
  <c r="N17" i="9"/>
  <c r="R17" i="9"/>
  <c r="V17" i="9"/>
  <c r="AD17" i="9"/>
  <c r="AH17" i="9"/>
  <c r="Q17" i="9"/>
  <c r="L17" i="9"/>
  <c r="T17" i="9"/>
  <c r="AB17" i="9"/>
  <c r="AJ17" i="9"/>
  <c r="AJ13" i="9"/>
  <c r="I13" i="9"/>
  <c r="V4" i="10"/>
  <c r="V8" i="10" s="1"/>
  <c r="I4" i="10"/>
  <c r="Q4" i="10"/>
  <c r="Q8" i="10" s="1"/>
  <c r="Y4" i="10"/>
  <c r="Y8" i="10" s="1"/>
  <c r="AG4" i="10"/>
  <c r="AG8" i="10" s="1"/>
  <c r="N3" i="10"/>
  <c r="N7" i="10" s="1"/>
  <c r="V3" i="10"/>
  <c r="V7" i="10" s="1"/>
  <c r="AD3" i="10"/>
  <c r="J4" i="10"/>
  <c r="J8" i="10" s="1"/>
  <c r="R4" i="10"/>
  <c r="L3" i="10"/>
  <c r="L7" i="10" s="1"/>
  <c r="T3" i="10"/>
  <c r="AJ3" i="10"/>
  <c r="AJ7" i="10" s="1"/>
  <c r="W3" i="10"/>
  <c r="W7" i="10" s="1"/>
  <c r="AC8" i="9"/>
  <c r="AD8" i="9"/>
  <c r="AD17" i="8"/>
  <c r="AD13" i="9" s="1"/>
  <c r="I3" i="10"/>
  <c r="I7" i="10" s="1"/>
  <c r="Q3" i="10"/>
  <c r="Q7" i="10" s="1"/>
  <c r="Y3" i="10"/>
  <c r="Y7" i="10" s="1"/>
  <c r="AG3" i="10"/>
  <c r="AG7" i="10" s="1"/>
  <c r="L4" i="10"/>
  <c r="L8" i="10" s="1"/>
  <c r="AB4" i="10"/>
  <c r="AB8" i="10" s="1"/>
  <c r="N8" i="9"/>
  <c r="N17" i="8"/>
  <c r="N13" i="9" s="1"/>
  <c r="O27" i="9"/>
  <c r="W27" i="9"/>
  <c r="AE27" i="9"/>
  <c r="M8" i="9"/>
  <c r="Z4" i="8"/>
  <c r="P27" i="9"/>
  <c r="X27" i="9"/>
  <c r="AF27" i="9"/>
  <c r="J4" i="8"/>
  <c r="V8" i="9"/>
  <c r="P8" i="9"/>
  <c r="X8" i="9"/>
  <c r="AF8" i="9"/>
  <c r="M4" i="8"/>
  <c r="U4" i="8"/>
  <c r="AC4" i="8"/>
  <c r="H17" i="8"/>
  <c r="H13" i="9" s="1"/>
  <c r="P17" i="8"/>
  <c r="P13" i="9" s="1"/>
  <c r="X17" i="8"/>
  <c r="X13" i="9" s="1"/>
  <c r="AF17" i="8"/>
  <c r="AF13" i="9" s="1"/>
  <c r="U8" i="9"/>
  <c r="AH4" i="8"/>
  <c r="J14" i="2"/>
  <c r="K14" i="2"/>
  <c r="D14" i="2"/>
  <c r="L14" i="2"/>
  <c r="T14" i="2"/>
  <c r="AB14" i="2"/>
  <c r="O14" i="2"/>
  <c r="AA14" i="2"/>
  <c r="AD14" i="2"/>
  <c r="I14" i="2"/>
  <c r="Q14" i="2"/>
  <c r="Y14" i="2"/>
  <c r="S14" i="2"/>
  <c r="N4" i="10"/>
  <c r="AC14" i="2"/>
  <c r="N14" i="2"/>
  <c r="V14" i="2"/>
  <c r="Z30" i="8"/>
  <c r="AD38" i="8"/>
  <c r="M14" i="2"/>
  <c r="V4" i="9"/>
  <c r="L4" i="8"/>
  <c r="AB3" i="10"/>
  <c r="AB7" i="10" s="1"/>
  <c r="AB45" i="8"/>
  <c r="H4" i="9"/>
  <c r="P4" i="9"/>
  <c r="X4" i="9"/>
  <c r="AF4" i="9"/>
  <c r="N4" i="8"/>
  <c r="V4" i="8"/>
  <c r="AD4" i="8"/>
  <c r="F14" i="2"/>
  <c r="AB13" i="9"/>
  <c r="U14" i="2"/>
  <c r="T4" i="8"/>
  <c r="AJ4" i="8"/>
  <c r="Z17" i="9"/>
  <c r="G14" i="2"/>
  <c r="AD4" i="10"/>
  <c r="AD8" i="10" s="1"/>
  <c r="E14" i="2"/>
  <c r="AB4" i="8"/>
  <c r="R14" i="2"/>
  <c r="Z14" i="2"/>
  <c r="T4" i="10"/>
  <c r="T8" i="10" s="1"/>
  <c r="AJ4" i="10"/>
  <c r="AJ8" i="10" s="1"/>
  <c r="P14" i="2"/>
  <c r="AE14" i="2"/>
  <c r="Q4" i="9"/>
  <c r="AG4" i="9"/>
  <c r="O4" i="8"/>
  <c r="W4" i="8"/>
  <c r="AE4" i="8"/>
  <c r="O17" i="9"/>
  <c r="W17" i="9"/>
  <c r="AE17" i="9"/>
  <c r="T30" i="8"/>
  <c r="AJ30" i="8"/>
  <c r="I27" i="9"/>
  <c r="Q27" i="9"/>
  <c r="Y27" i="9"/>
  <c r="AG27" i="9"/>
  <c r="X8" i="10"/>
  <c r="O8" i="9"/>
  <c r="W8" i="9"/>
  <c r="AE8" i="9"/>
  <c r="AF14" i="2"/>
  <c r="R4" i="9"/>
  <c r="AH4" i="9"/>
  <c r="H4" i="8"/>
  <c r="P4" i="8"/>
  <c r="X4" i="8"/>
  <c r="AF4" i="8"/>
  <c r="R17" i="8"/>
  <c r="R13" i="9" s="1"/>
  <c r="AH17" i="8"/>
  <c r="AH13" i="9" s="1"/>
  <c r="M17" i="8"/>
  <c r="M13" i="9" s="1"/>
  <c r="U17" i="8"/>
  <c r="U13" i="9" s="1"/>
  <c r="AC17" i="8"/>
  <c r="AC13" i="9" s="1"/>
  <c r="H17" i="9"/>
  <c r="P17" i="9"/>
  <c r="X17" i="9"/>
  <c r="AF17" i="9"/>
  <c r="J27" i="9"/>
  <c r="R27" i="9"/>
  <c r="Z27" i="9"/>
  <c r="AH27" i="9"/>
  <c r="O3" i="10"/>
  <c r="O7" i="10" s="1"/>
  <c r="AE3" i="10"/>
  <c r="AE7" i="10" s="1"/>
  <c r="Z4" i="10"/>
  <c r="Z8" i="10" s="1"/>
  <c r="AH4" i="10"/>
  <c r="AH8" i="10" s="1"/>
  <c r="H4" i="10"/>
  <c r="H8" i="10" s="1"/>
  <c r="I4" i="8"/>
  <c r="Q4" i="8"/>
  <c r="Y4" i="8"/>
  <c r="AG4" i="8"/>
  <c r="N30" i="8"/>
  <c r="AD30" i="8"/>
  <c r="K27" i="9"/>
  <c r="S27" i="9"/>
  <c r="AA27" i="9"/>
  <c r="AI27" i="9"/>
  <c r="H3" i="10"/>
  <c r="H7" i="10" s="1"/>
  <c r="P3" i="10"/>
  <c r="P7" i="10" s="1"/>
  <c r="X3" i="10"/>
  <c r="AF3" i="10"/>
  <c r="AF7" i="10" s="1"/>
  <c r="K4" i="10"/>
  <c r="K8" i="10" s="1"/>
  <c r="S4" i="10"/>
  <c r="S8" i="10" s="1"/>
  <c r="AA4" i="10"/>
  <c r="AI4" i="10"/>
  <c r="AI8" i="10" s="1"/>
  <c r="J8" i="9"/>
  <c r="R8" i="9"/>
  <c r="Z8" i="9"/>
  <c r="AH8" i="9"/>
  <c r="M4" i="9"/>
  <c r="AC4" i="9"/>
  <c r="H8" i="9"/>
  <c r="K4" i="8"/>
  <c r="S4" i="8"/>
  <c r="AA4" i="8"/>
  <c r="AI4" i="8"/>
  <c r="S17" i="9"/>
  <c r="AA17" i="9"/>
  <c r="AI17" i="9"/>
  <c r="M27" i="9"/>
  <c r="U27" i="9"/>
  <c r="AC27" i="9"/>
  <c r="J3" i="10"/>
  <c r="R3" i="10"/>
  <c r="R7" i="10" s="1"/>
  <c r="Z3" i="10"/>
  <c r="Z7" i="10" s="1"/>
  <c r="AH3" i="10"/>
  <c r="AH7" i="10" s="1"/>
  <c r="M4" i="10"/>
  <c r="M8" i="10" s="1"/>
  <c r="I15" i="2" s="1"/>
  <c r="U4" i="10"/>
  <c r="U8" i="10" s="1"/>
  <c r="AC4" i="10"/>
  <c r="AC8" i="10" s="1"/>
  <c r="Y15" i="2" s="1"/>
  <c r="F7" i="2"/>
  <c r="G7" i="2"/>
  <c r="H27" i="9"/>
  <c r="AH17" i="4"/>
  <c r="AH21" i="9" s="1"/>
  <c r="M17" i="4"/>
  <c r="V17" i="4"/>
  <c r="V21" i="9" s="1"/>
  <c r="AI36" i="10"/>
  <c r="AE17" i="2" s="1"/>
  <c r="AD7" i="10"/>
  <c r="I8" i="10"/>
  <c r="G17" i="2"/>
  <c r="S36" i="10"/>
  <c r="O17" i="2" s="1"/>
  <c r="U36" i="10"/>
  <c r="Q17" i="2" s="1"/>
  <c r="R8" i="10"/>
  <c r="W45" i="8"/>
  <c r="AI7" i="10"/>
  <c r="I4" i="9"/>
  <c r="Y4" i="9"/>
  <c r="J28" i="9"/>
  <c r="N36" i="10"/>
  <c r="J17" i="2" s="1"/>
  <c r="AF35" i="10"/>
  <c r="AF36" i="10" s="1"/>
  <c r="AB17" i="2" s="1"/>
  <c r="W30" i="8"/>
  <c r="P30" i="8"/>
  <c r="AB30" i="8"/>
  <c r="AB29" i="10"/>
  <c r="H45" i="8"/>
  <c r="T45" i="8"/>
  <c r="X45" i="8"/>
  <c r="AF45" i="8"/>
  <c r="AJ45" i="8"/>
  <c r="K45" i="8"/>
  <c r="O45" i="8"/>
  <c r="S45" i="8"/>
  <c r="AA45" i="8"/>
  <c r="AE45" i="8"/>
  <c r="AI45" i="8"/>
  <c r="O36" i="10"/>
  <c r="K17" i="2" s="1"/>
  <c r="AA7" i="10"/>
  <c r="J4" i="9"/>
  <c r="U4" i="9"/>
  <c r="Z4" i="9"/>
  <c r="I17" i="2"/>
  <c r="AJ35" i="10"/>
  <c r="AJ36" i="10" s="1"/>
  <c r="AF17" i="2" s="1"/>
  <c r="X30" i="8"/>
  <c r="J30" i="8"/>
  <c r="F17" i="2"/>
  <c r="R30" i="8"/>
  <c r="R35" i="10"/>
  <c r="R36" i="10" s="1"/>
  <c r="N17" i="2" s="1"/>
  <c r="V30" i="8"/>
  <c r="V35" i="10"/>
  <c r="V36" i="10" s="1"/>
  <c r="R17" i="2" s="1"/>
  <c r="AH30" i="8"/>
  <c r="AH35" i="10"/>
  <c r="AH36" i="10" s="1"/>
  <c r="AD17" i="2" s="1"/>
  <c r="K4" i="9"/>
  <c r="AA4" i="9"/>
  <c r="Z35" i="10"/>
  <c r="Z38" i="8"/>
  <c r="N38" i="8"/>
  <c r="R38" i="8"/>
  <c r="V38" i="8"/>
  <c r="AH38" i="8"/>
  <c r="P45" i="8"/>
  <c r="AC36" i="10"/>
  <c r="Y17" i="2" s="1"/>
  <c r="W4" i="9"/>
  <c r="P29" i="10"/>
  <c r="T35" i="10"/>
  <c r="T36" i="10" s="1"/>
  <c r="P17" i="2" s="1"/>
  <c r="AD35" i="10"/>
  <c r="AD36" i="10" s="1"/>
  <c r="Z17" i="2" s="1"/>
  <c r="K17" i="8"/>
  <c r="K13" i="9" s="1"/>
  <c r="O17" i="8"/>
  <c r="O13" i="9" s="1"/>
  <c r="S17" i="8"/>
  <c r="S13" i="9" s="1"/>
  <c r="W17" i="8"/>
  <c r="W13" i="9" s="1"/>
  <c r="AA17" i="8"/>
  <c r="AA13" i="9" s="1"/>
  <c r="AE17" i="8"/>
  <c r="AE13" i="9" s="1"/>
  <c r="AI17" i="8"/>
  <c r="AI13" i="9" s="1"/>
  <c r="J17" i="8"/>
  <c r="J13" i="9" s="1"/>
  <c r="V17" i="8"/>
  <c r="V13" i="9" s="1"/>
  <c r="Z17" i="8"/>
  <c r="Z13" i="9" s="1"/>
  <c r="AE30" i="8"/>
  <c r="AE35" i="10"/>
  <c r="U7" i="10"/>
  <c r="AA36" i="10"/>
  <c r="W17" i="2" s="1"/>
  <c r="O8" i="10"/>
  <c r="W8" i="10"/>
  <c r="AE8" i="10"/>
  <c r="Q36" i="10"/>
  <c r="M17" i="2" s="1"/>
  <c r="Y36" i="10"/>
  <c r="U17" i="2" s="1"/>
  <c r="AG36" i="10"/>
  <c r="AC17" i="2" s="1"/>
  <c r="E17" i="2"/>
  <c r="H14" i="2"/>
  <c r="L45" i="8"/>
  <c r="L30" i="8"/>
  <c r="W36" i="10"/>
  <c r="S17" i="2" s="1"/>
  <c r="P36" i="10"/>
  <c r="L17" i="2" s="1"/>
  <c r="X36" i="10"/>
  <c r="T17" i="2" s="1"/>
  <c r="AB36" i="10"/>
  <c r="X17" i="2" s="1"/>
  <c r="I57" i="10"/>
  <c r="I60" i="10"/>
  <c r="I59" i="10"/>
  <c r="I51" i="10"/>
  <c r="I37" i="10" s="1"/>
  <c r="H60" i="10"/>
  <c r="Q38" i="8"/>
  <c r="AG38" i="8"/>
  <c r="K30" i="8"/>
  <c r="S30" i="8"/>
  <c r="AA30" i="8"/>
  <c r="AI30" i="8"/>
  <c r="K38" i="8"/>
  <c r="O38" i="8"/>
  <c r="S38" i="8"/>
  <c r="W38" i="8"/>
  <c r="AA38" i="8"/>
  <c r="AE38" i="8"/>
  <c r="AI38" i="8"/>
  <c r="J45" i="8"/>
  <c r="N45" i="8"/>
  <c r="R45" i="8"/>
  <c r="V45" i="8"/>
  <c r="Z45" i="8"/>
  <c r="AD45" i="8"/>
  <c r="AH45" i="8"/>
  <c r="I38" i="8"/>
  <c r="M38" i="8"/>
  <c r="U38" i="8"/>
  <c r="Y38" i="8"/>
  <c r="AC38" i="8"/>
  <c r="B24" i="8"/>
  <c r="B27" i="8" s="1"/>
  <c r="I30" i="8"/>
  <c r="M30" i="8"/>
  <c r="Q30" i="8"/>
  <c r="U30" i="8"/>
  <c r="Y30" i="8"/>
  <c r="AC30" i="8"/>
  <c r="AG30" i="8"/>
  <c r="H38" i="8"/>
  <c r="L38" i="8"/>
  <c r="P38" i="8"/>
  <c r="T38" i="8"/>
  <c r="X38" i="8"/>
  <c r="AB38" i="8"/>
  <c r="AF38" i="8"/>
  <c r="AJ38" i="8"/>
  <c r="B38" i="8"/>
  <c r="B31" i="8"/>
  <c r="B35" i="8" s="1"/>
  <c r="I45" i="8"/>
  <c r="M45" i="8"/>
  <c r="Q45" i="8"/>
  <c r="U45" i="8"/>
  <c r="Y45" i="8"/>
  <c r="AC45" i="8"/>
  <c r="AG45" i="8"/>
  <c r="I57" i="5"/>
  <c r="I60" i="5"/>
  <c r="I59" i="5"/>
  <c r="J41" i="5"/>
  <c r="J51" i="5" s="1"/>
  <c r="H37" i="5"/>
  <c r="I37" i="5"/>
  <c r="S17" i="4"/>
  <c r="S21" i="9" s="1"/>
  <c r="AI17" i="4"/>
  <c r="AI21" i="9" s="1"/>
  <c r="AB17" i="4"/>
  <c r="AB21" i="9" s="1"/>
  <c r="X17" i="4" l="1"/>
  <c r="X21" i="9" s="1"/>
  <c r="AE17" i="4"/>
  <c r="AE21" i="9" s="1"/>
  <c r="O17" i="4"/>
  <c r="O21" i="9" s="1"/>
  <c r="N17" i="4"/>
  <c r="Z17" i="4"/>
  <c r="Q17" i="4"/>
  <c r="H21" i="9"/>
  <c r="T17" i="4"/>
  <c r="T21" i="9" s="1"/>
  <c r="AA17" i="4"/>
  <c r="AA21" i="9" s="1"/>
  <c r="H4" i="6"/>
  <c r="H5" i="6" s="1"/>
  <c r="AC17" i="4"/>
  <c r="R17" i="4"/>
  <c r="Y17" i="4"/>
  <c r="AF17" i="4"/>
  <c r="AF21" i="9" s="1"/>
  <c r="P17" i="4"/>
  <c r="P21" i="9" s="1"/>
  <c r="W17" i="4"/>
  <c r="W21" i="9" s="1"/>
  <c r="AD17" i="4"/>
  <c r="U17" i="4"/>
  <c r="AJ17" i="4"/>
  <c r="AJ21" i="9" s="1"/>
  <c r="L17" i="4"/>
  <c r="L21" i="9" s="1"/>
  <c r="L4" i="11" s="1"/>
  <c r="I17" i="4"/>
  <c r="AH4" i="6"/>
  <c r="AH5" i="6" s="1"/>
  <c r="AD7" i="2" s="1"/>
  <c r="AH4" i="11"/>
  <c r="H4" i="11"/>
  <c r="AC15" i="2"/>
  <c r="N15" i="2"/>
  <c r="O15" i="2"/>
  <c r="U15" i="2"/>
  <c r="M15" i="2"/>
  <c r="J7" i="10"/>
  <c r="F15" i="2" s="1"/>
  <c r="L15" i="2"/>
  <c r="X7" i="10"/>
  <c r="T15" i="2" s="1"/>
  <c r="AD15" i="2"/>
  <c r="AF15" i="2"/>
  <c r="K15" i="2"/>
  <c r="G15" i="2"/>
  <c r="V15" i="2"/>
  <c r="AB15" i="2"/>
  <c r="Q15" i="2"/>
  <c r="D15" i="2"/>
  <c r="E7" i="2"/>
  <c r="N8" i="10"/>
  <c r="J15" i="2" s="1"/>
  <c r="AA15" i="2"/>
  <c r="Z15" i="2"/>
  <c r="AE15" i="2"/>
  <c r="S15" i="2"/>
  <c r="N4" i="6"/>
  <c r="N5" i="6" s="1"/>
  <c r="J7" i="2" s="1"/>
  <c r="N21" i="9"/>
  <c r="N4" i="11" s="1"/>
  <c r="N5" i="11" s="1"/>
  <c r="J8" i="2" s="1"/>
  <c r="Z4" i="6"/>
  <c r="Z5" i="6" s="1"/>
  <c r="V7" i="2" s="1"/>
  <c r="Z21" i="9"/>
  <c r="Z4" i="11" s="1"/>
  <c r="Z5" i="11" s="1"/>
  <c r="Q4" i="6"/>
  <c r="Q5" i="6" s="1"/>
  <c r="M7" i="2" s="1"/>
  <c r="Q21" i="9"/>
  <c r="Q4" i="11" s="1"/>
  <c r="Q5" i="11" s="1"/>
  <c r="AC4" i="6"/>
  <c r="AC5" i="6" s="1"/>
  <c r="Y7" i="2" s="1"/>
  <c r="AC21" i="9"/>
  <c r="AC4" i="11" s="1"/>
  <c r="AC5" i="11" s="1"/>
  <c r="Y8" i="2" s="1"/>
  <c r="R4" i="6"/>
  <c r="R5" i="6" s="1"/>
  <c r="N7" i="2" s="1"/>
  <c r="R21" i="9"/>
  <c r="R4" i="11" s="1"/>
  <c r="R5" i="11" s="1"/>
  <c r="N8" i="2" s="1"/>
  <c r="M4" i="6"/>
  <c r="M5" i="6" s="1"/>
  <c r="M21" i="9"/>
  <c r="M4" i="11" s="1"/>
  <c r="M5" i="11" s="1"/>
  <c r="Y21" i="9"/>
  <c r="Y4" i="11" s="1"/>
  <c r="Y5" i="11" s="1"/>
  <c r="AD4" i="6"/>
  <c r="AD5" i="6" s="1"/>
  <c r="Z7" i="2" s="1"/>
  <c r="AD21" i="9"/>
  <c r="AD4" i="11" s="1"/>
  <c r="AD5" i="11" s="1"/>
  <c r="Z8" i="2" s="1"/>
  <c r="U4" i="6"/>
  <c r="U5" i="6" s="1"/>
  <c r="U21" i="9"/>
  <c r="U4" i="11" s="1"/>
  <c r="U5" i="11" s="1"/>
  <c r="AG21" i="9"/>
  <c r="AG4" i="11" s="1"/>
  <c r="AG5" i="11" s="1"/>
  <c r="AC8" i="2" s="1"/>
  <c r="AG4" i="6"/>
  <c r="AG5" i="6" s="1"/>
  <c r="Y4" i="6"/>
  <c r="Y5" i="6" s="1"/>
  <c r="U7" i="2" s="1"/>
  <c r="AJ4" i="11"/>
  <c r="AJ5" i="11" s="1"/>
  <c r="AF8" i="2" s="1"/>
  <c r="AJ4" i="6"/>
  <c r="AJ5" i="6" s="1"/>
  <c r="V4" i="6"/>
  <c r="V5" i="6" s="1"/>
  <c r="V4" i="11"/>
  <c r="V5" i="11" s="1"/>
  <c r="T7" i="10"/>
  <c r="P15" i="2" s="1"/>
  <c r="E15" i="2"/>
  <c r="AE36" i="10"/>
  <c r="AA17" i="2" s="1"/>
  <c r="X15" i="2"/>
  <c r="R15" i="2"/>
  <c r="Z36" i="10"/>
  <c r="V17" i="2" s="1"/>
  <c r="AA8" i="10"/>
  <c r="W15" i="2" s="1"/>
  <c r="AH5" i="11"/>
  <c r="H15" i="2"/>
  <c r="AF4" i="11"/>
  <c r="AF5" i="11" s="1"/>
  <c r="AF4" i="6"/>
  <c r="AF5" i="6" s="1"/>
  <c r="AB7" i="2" s="1"/>
  <c r="P4" i="11"/>
  <c r="P5" i="11" s="1"/>
  <c r="P4" i="6"/>
  <c r="P5" i="6" s="1"/>
  <c r="L7" i="2" s="1"/>
  <c r="AA4" i="6"/>
  <c r="AA5" i="6" s="1"/>
  <c r="AA4" i="11"/>
  <c r="AA5" i="11" s="1"/>
  <c r="AB4" i="11"/>
  <c r="AB5" i="11" s="1"/>
  <c r="AB4" i="6"/>
  <c r="AB5" i="6" s="1"/>
  <c r="L5" i="11"/>
  <c r="L4" i="6"/>
  <c r="L5" i="6" s="1"/>
  <c r="W4" i="6"/>
  <c r="W5" i="6" s="1"/>
  <c r="W4" i="11"/>
  <c r="W5" i="11" s="1"/>
  <c r="D17" i="2"/>
  <c r="D7" i="2"/>
  <c r="T4" i="11"/>
  <c r="T5" i="11" s="1"/>
  <c r="T4" i="6"/>
  <c r="T5" i="6" s="1"/>
  <c r="AE4" i="6"/>
  <c r="AE5" i="6" s="1"/>
  <c r="AE4" i="11"/>
  <c r="AE5" i="11" s="1"/>
  <c r="O4" i="6"/>
  <c r="O5" i="6" s="1"/>
  <c r="K7" i="2" s="1"/>
  <c r="O4" i="11"/>
  <c r="O5" i="11" s="1"/>
  <c r="X4" i="11"/>
  <c r="X5" i="11" s="1"/>
  <c r="X4" i="6"/>
  <c r="X5" i="6" s="1"/>
  <c r="AI4" i="6"/>
  <c r="AI5" i="6" s="1"/>
  <c r="AI4" i="11"/>
  <c r="AI5" i="11" s="1"/>
  <c r="S4" i="6"/>
  <c r="S5" i="6" s="1"/>
  <c r="S4" i="11"/>
  <c r="S5" i="11" s="1"/>
  <c r="J60" i="10"/>
  <c r="J59" i="10"/>
  <c r="J51" i="10"/>
  <c r="J37" i="10" s="1"/>
  <c r="K51" i="10"/>
  <c r="K37" i="10" s="1"/>
  <c r="J57" i="10"/>
  <c r="B39" i="8"/>
  <c r="B42" i="8" s="1"/>
  <c r="B45" i="8"/>
  <c r="B46" i="8" s="1"/>
  <c r="J60" i="5"/>
  <c r="J37" i="5"/>
  <c r="K41" i="5"/>
  <c r="K51" i="5" s="1"/>
  <c r="J59" i="5"/>
  <c r="J57" i="5"/>
  <c r="J17" i="4" l="1"/>
  <c r="I21" i="9"/>
  <c r="H5" i="11"/>
  <c r="Q7" i="2"/>
  <c r="I7" i="2"/>
  <c r="V8" i="2"/>
  <c r="AE7" i="2"/>
  <c r="AF7" i="2"/>
  <c r="AC7" i="2"/>
  <c r="AE8" i="2"/>
  <c r="Q8" i="2"/>
  <c r="AD8" i="2"/>
  <c r="U8" i="2"/>
  <c r="I8" i="2"/>
  <c r="M8" i="2"/>
  <c r="R8" i="2"/>
  <c r="R7" i="2"/>
  <c r="W8" i="2"/>
  <c r="AA8" i="2"/>
  <c r="H8" i="2"/>
  <c r="W7" i="2"/>
  <c r="O7" i="2"/>
  <c r="T8" i="2"/>
  <c r="AA7" i="2"/>
  <c r="S8" i="2"/>
  <c r="X7" i="2"/>
  <c r="P8" i="2"/>
  <c r="H7" i="2"/>
  <c r="O8" i="2"/>
  <c r="T7" i="2"/>
  <c r="AB8" i="2"/>
  <c r="K8" i="2"/>
  <c r="P7" i="2"/>
  <c r="S7" i="2"/>
  <c r="X8" i="2"/>
  <c r="L8" i="2"/>
  <c r="K59" i="10"/>
  <c r="K57" i="10"/>
  <c r="K60" i="10"/>
  <c r="B91" i="8"/>
  <c r="B51" i="8"/>
  <c r="B56" i="8" s="1"/>
  <c r="B61" i="8" s="1"/>
  <c r="B66" i="8" s="1"/>
  <c r="B71" i="8" s="1"/>
  <c r="B76" i="8" s="1"/>
  <c r="B81" i="8" s="1"/>
  <c r="B86" i="8" s="1"/>
  <c r="K59" i="5"/>
  <c r="K37" i="5"/>
  <c r="L41" i="5"/>
  <c r="L51" i="5" s="1"/>
  <c r="K57" i="5"/>
  <c r="K60" i="5"/>
  <c r="K17" i="4" l="1"/>
  <c r="K21" i="9" s="1"/>
  <c r="J21" i="9"/>
  <c r="D8" i="2"/>
  <c r="L57" i="10"/>
  <c r="L60" i="10"/>
  <c r="L51" i="10"/>
  <c r="L37" i="10" s="1"/>
  <c r="L59" i="10"/>
  <c r="L57" i="5"/>
  <c r="M41" i="5"/>
  <c r="M51" i="5" s="1"/>
  <c r="L59" i="5"/>
  <c r="L60" i="5"/>
  <c r="L37" i="5"/>
  <c r="M57" i="10" l="1"/>
  <c r="M60" i="10"/>
  <c r="M59" i="10"/>
  <c r="M51" i="10"/>
  <c r="M37" i="10" s="1"/>
  <c r="N41" i="10"/>
  <c r="M57" i="5"/>
  <c r="M60" i="5"/>
  <c r="M59" i="5"/>
  <c r="M37" i="5"/>
  <c r="N41" i="5"/>
  <c r="N51" i="5" s="1"/>
  <c r="N60" i="10" l="1"/>
  <c r="N59" i="10"/>
  <c r="N51" i="10"/>
  <c r="N37" i="10" s="1"/>
  <c r="O41" i="10"/>
  <c r="N57" i="10"/>
  <c r="N60" i="5"/>
  <c r="N59" i="5"/>
  <c r="N37" i="5"/>
  <c r="O41" i="5"/>
  <c r="O51" i="5" s="1"/>
  <c r="N57" i="5"/>
  <c r="O59" i="10" l="1"/>
  <c r="O51" i="10"/>
  <c r="O37" i="10" s="1"/>
  <c r="P41" i="10"/>
  <c r="O57" i="10"/>
  <c r="O60" i="10"/>
  <c r="O59" i="5"/>
  <c r="O37" i="5"/>
  <c r="P41" i="5"/>
  <c r="P51" i="5" s="1"/>
  <c r="O60" i="5"/>
  <c r="O57" i="5"/>
  <c r="P57" i="10" l="1"/>
  <c r="P60" i="10"/>
  <c r="P51" i="10"/>
  <c r="P37" i="10" s="1"/>
  <c r="P59" i="10"/>
  <c r="Q41" i="10"/>
  <c r="P60" i="5"/>
  <c r="P37" i="5"/>
  <c r="P57" i="5"/>
  <c r="Q41" i="5"/>
  <c r="Q51" i="5" s="1"/>
  <c r="P59" i="5"/>
  <c r="Q57" i="10" l="1"/>
  <c r="Q60" i="10"/>
  <c r="Q59" i="10"/>
  <c r="Q51" i="10"/>
  <c r="Q37" i="10" s="1"/>
  <c r="R41" i="10"/>
  <c r="Q57" i="5"/>
  <c r="Q60" i="5"/>
  <c r="R41" i="5"/>
  <c r="R51" i="5" s="1"/>
  <c r="Q59" i="5"/>
  <c r="Q37" i="5"/>
  <c r="R60" i="10" l="1"/>
  <c r="R59" i="10"/>
  <c r="R51" i="10"/>
  <c r="R37" i="10" s="1"/>
  <c r="S41" i="10"/>
  <c r="R57" i="10"/>
  <c r="R60" i="5"/>
  <c r="R59" i="5"/>
  <c r="R57" i="5"/>
  <c r="R37" i="5"/>
  <c r="S41" i="5"/>
  <c r="S51" i="5" s="1"/>
  <c r="S59" i="10" l="1"/>
  <c r="S51" i="10"/>
  <c r="S37" i="10" s="1"/>
  <c r="T41" i="10"/>
  <c r="S57" i="10"/>
  <c r="S60" i="10"/>
  <c r="S59" i="5"/>
  <c r="S37" i="5"/>
  <c r="T41" i="5"/>
  <c r="T51" i="5" s="1"/>
  <c r="S60" i="5"/>
  <c r="S57" i="5"/>
  <c r="T57" i="10" l="1"/>
  <c r="T60" i="10"/>
  <c r="T59" i="10"/>
  <c r="U41" i="10"/>
  <c r="T51" i="10"/>
  <c r="T37" i="10" s="1"/>
  <c r="T59" i="5"/>
  <c r="T37" i="5"/>
  <c r="T60" i="5"/>
  <c r="T57" i="5"/>
  <c r="U41" i="5"/>
  <c r="U51" i="5" s="1"/>
  <c r="U57" i="10" l="1"/>
  <c r="U60" i="10"/>
  <c r="U59" i="10"/>
  <c r="U51" i="10"/>
  <c r="U37" i="10" s="1"/>
  <c r="V41" i="10"/>
  <c r="U57" i="5"/>
  <c r="U60" i="5"/>
  <c r="U59" i="5"/>
  <c r="U37" i="5"/>
  <c r="V41" i="5"/>
  <c r="V51" i="5" s="1"/>
  <c r="V60" i="10" l="1"/>
  <c r="V59" i="10"/>
  <c r="V51" i="10"/>
  <c r="V37" i="10" s="1"/>
  <c r="W41" i="10"/>
  <c r="V57" i="10"/>
  <c r="V60" i="5"/>
  <c r="V59" i="5"/>
  <c r="W41" i="5"/>
  <c r="W51" i="5" s="1"/>
  <c r="V57" i="5"/>
  <c r="V37" i="5"/>
  <c r="W59" i="10" l="1"/>
  <c r="W51" i="10"/>
  <c r="W37" i="10" s="1"/>
  <c r="X41" i="10"/>
  <c r="W57" i="10"/>
  <c r="W60" i="10"/>
  <c r="W59" i="5"/>
  <c r="W37" i="5"/>
  <c r="X41" i="5"/>
  <c r="X51" i="5" s="1"/>
  <c r="W57" i="5"/>
  <c r="W60" i="5"/>
  <c r="X57" i="10" l="1"/>
  <c r="X60" i="10"/>
  <c r="X59" i="10"/>
  <c r="Y41" i="10"/>
  <c r="X51" i="10"/>
  <c r="X37" i="10" s="1"/>
  <c r="X60" i="5"/>
  <c r="X37" i="5"/>
  <c r="X59" i="5"/>
  <c r="X57" i="5"/>
  <c r="Y41" i="5"/>
  <c r="Y51" i="5" s="1"/>
  <c r="Y57" i="10" l="1"/>
  <c r="Y60" i="10"/>
  <c r="Y59" i="10"/>
  <c r="Y51" i="10"/>
  <c r="Y37" i="10" s="1"/>
  <c r="Z41" i="10"/>
  <c r="Y57" i="5"/>
  <c r="Y60" i="5"/>
  <c r="Y37" i="5"/>
  <c r="Y59" i="5"/>
  <c r="Z41" i="5"/>
  <c r="Z51" i="5" s="1"/>
  <c r="Z60" i="10" l="1"/>
  <c r="Z59" i="10"/>
  <c r="Z51" i="10"/>
  <c r="Z37" i="10" s="1"/>
  <c r="AA41" i="10"/>
  <c r="Z57" i="10"/>
  <c r="Z60" i="5"/>
  <c r="Z59" i="5"/>
  <c r="Z37" i="5"/>
  <c r="AA41" i="5"/>
  <c r="AA51" i="5" s="1"/>
  <c r="Z57" i="5"/>
  <c r="AA59" i="10" l="1"/>
  <c r="AA51" i="10"/>
  <c r="AA37" i="10" s="1"/>
  <c r="AB41" i="10"/>
  <c r="AA57" i="10"/>
  <c r="AA60" i="10"/>
  <c r="AA59" i="5"/>
  <c r="AA37" i="5"/>
  <c r="AB41" i="5"/>
  <c r="AB51" i="5" s="1"/>
  <c r="AA57" i="5"/>
  <c r="AA60" i="5"/>
  <c r="AB57" i="10" l="1"/>
  <c r="AB60" i="10"/>
  <c r="AB51" i="10"/>
  <c r="AB37" i="10" s="1"/>
  <c r="AB59" i="10"/>
  <c r="AC41" i="10"/>
  <c r="AB57" i="5"/>
  <c r="AC41" i="5"/>
  <c r="AC51" i="5" s="1"/>
  <c r="AB59" i="5"/>
  <c r="AB60" i="5"/>
  <c r="AB37" i="5"/>
  <c r="AC57" i="10" l="1"/>
  <c r="AC60" i="10"/>
  <c r="AC59" i="10"/>
  <c r="AC51" i="10"/>
  <c r="AC37" i="10" s="1"/>
  <c r="AD41" i="10"/>
  <c r="AC57" i="5"/>
  <c r="AC60" i="5"/>
  <c r="AC59" i="5"/>
  <c r="AC37" i="5"/>
  <c r="AD41" i="5"/>
  <c r="AD51" i="5" s="1"/>
  <c r="AD60" i="10" l="1"/>
  <c r="AD59" i="10"/>
  <c r="AD51" i="10"/>
  <c r="AD37" i="10" s="1"/>
  <c r="AE41" i="10"/>
  <c r="AD57" i="10"/>
  <c r="AD60" i="5"/>
  <c r="AD59" i="5"/>
  <c r="AD37" i="5"/>
  <c r="AE41" i="5"/>
  <c r="AE51" i="5" s="1"/>
  <c r="AD57" i="5"/>
  <c r="AE59" i="10" l="1"/>
  <c r="AE51" i="10"/>
  <c r="AE37" i="10" s="1"/>
  <c r="AF41" i="10"/>
  <c r="AE57" i="10"/>
  <c r="AE60" i="10"/>
  <c r="AE59" i="5"/>
  <c r="AE37" i="5"/>
  <c r="AF41" i="5"/>
  <c r="AF51" i="5" s="1"/>
  <c r="AE60" i="5"/>
  <c r="AE57" i="5"/>
  <c r="AF57" i="10" l="1"/>
  <c r="AF60" i="10"/>
  <c r="AF51" i="10"/>
  <c r="AF37" i="10" s="1"/>
  <c r="AF59" i="10"/>
  <c r="AG41" i="10"/>
  <c r="AF60" i="5"/>
  <c r="AF37" i="5"/>
  <c r="AF57" i="5"/>
  <c r="AG41" i="5"/>
  <c r="AG51" i="5" s="1"/>
  <c r="AF59" i="5"/>
  <c r="AG57" i="10" l="1"/>
  <c r="AG60" i="10"/>
  <c r="AG59" i="10"/>
  <c r="AG51" i="10"/>
  <c r="AG37" i="10" s="1"/>
  <c r="AH41" i="10"/>
  <c r="AG57" i="5"/>
  <c r="AG60" i="5"/>
  <c r="AH41" i="5"/>
  <c r="AH51" i="5" s="1"/>
  <c r="AG59" i="5"/>
  <c r="AG37" i="5"/>
  <c r="AH60" i="10" l="1"/>
  <c r="AH59" i="10"/>
  <c r="AH51" i="10"/>
  <c r="AH37" i="10" s="1"/>
  <c r="AI41" i="10"/>
  <c r="AH57" i="10"/>
  <c r="AH60" i="5"/>
  <c r="AH59" i="5"/>
  <c r="AH57" i="5"/>
  <c r="AH37" i="5"/>
  <c r="AI41" i="5"/>
  <c r="AI51" i="5" s="1"/>
  <c r="AI59" i="10" l="1"/>
  <c r="AI51" i="10"/>
  <c r="AI37" i="10" s="1"/>
  <c r="AJ41" i="10"/>
  <c r="AI57" i="10"/>
  <c r="AI60" i="10"/>
  <c r="AI59" i="5"/>
  <c r="AI37" i="5"/>
  <c r="AJ41" i="5"/>
  <c r="AJ51" i="5" s="1"/>
  <c r="AI60" i="5"/>
  <c r="AI57" i="5"/>
  <c r="AJ57" i="10" l="1"/>
  <c r="AJ60" i="10"/>
  <c r="AJ59" i="10"/>
  <c r="AJ51" i="10"/>
  <c r="AJ37" i="10" s="1"/>
  <c r="AJ59" i="5"/>
  <c r="AJ37" i="5"/>
  <c r="AJ60" i="5"/>
  <c r="AJ57" i="5"/>
  <c r="H9" i="5"/>
  <c r="I5" i="10"/>
  <c r="I9" i="10" s="1"/>
  <c r="J5" i="10"/>
  <c r="J9" i="10" s="1"/>
  <c r="J9" i="5"/>
  <c r="J3" i="6"/>
  <c r="W10" i="5"/>
  <c r="W20" i="5" s="1"/>
  <c r="W6" i="10"/>
  <c r="W10" i="10" s="1"/>
  <c r="W20" i="10" s="1"/>
  <c r="AJ10" i="5"/>
  <c r="AJ20" i="5" s="1"/>
  <c r="AJ6" i="10"/>
  <c r="AJ10" i="10" s="1"/>
  <c r="H10" i="5"/>
  <c r="M5" i="10"/>
  <c r="H3" i="6"/>
  <c r="D18" i="2" s="1"/>
  <c r="K5" i="10"/>
  <c r="K9" i="10" s="1"/>
  <c r="K3" i="6"/>
  <c r="K9" i="5"/>
  <c r="AB10" i="5"/>
  <c r="AB6" i="10"/>
  <c r="AB10" i="10" s="1"/>
  <c r="H5" i="10"/>
  <c r="H9" i="10" s="1"/>
  <c r="AF10" i="5"/>
  <c r="AF20" i="5" s="1"/>
  <c r="AF6" i="10"/>
  <c r="AF10" i="10" s="1"/>
  <c r="AB11" i="2" s="1"/>
  <c r="Y5" i="10"/>
  <c r="Y9" i="10" s="1"/>
  <c r="U13" i="2" s="1"/>
  <c r="Z3" i="6"/>
  <c r="M10" i="5"/>
  <c r="M6" i="10"/>
  <c r="M10" i="10" s="1"/>
  <c r="M20" i="10" s="1"/>
  <c r="T10" i="5"/>
  <c r="T20" i="5" s="1"/>
  <c r="T6" i="10"/>
  <c r="T10" i="10" s="1"/>
  <c r="O10" i="5"/>
  <c r="O6" i="10"/>
  <c r="I9" i="5"/>
  <c r="I3" i="6"/>
  <c r="P10" i="5"/>
  <c r="P6" i="10"/>
  <c r="P10" i="10" s="1"/>
  <c r="L11" i="2" s="1"/>
  <c r="U6" i="10"/>
  <c r="U10" i="10" s="1"/>
  <c r="U20" i="10" s="1"/>
  <c r="Y9" i="5"/>
  <c r="Y3" i="6"/>
  <c r="AA3" i="6"/>
  <c r="V3" i="6"/>
  <c r="AE5" i="10"/>
  <c r="U10" i="5"/>
  <c r="U20" i="5" s="1"/>
  <c r="S10" i="5"/>
  <c r="S20" i="5" s="1"/>
  <c r="S6" i="10"/>
  <c r="S10" i="10" s="1"/>
  <c r="S20" i="10" s="1"/>
  <c r="R10" i="5"/>
  <c r="R6" i="10"/>
  <c r="R10" i="10" s="1"/>
  <c r="R20" i="10" s="1"/>
  <c r="AI10" i="5"/>
  <c r="AI20" i="5" s="1"/>
  <c r="AI6" i="10"/>
  <c r="AI10" i="10" s="1"/>
  <c r="U5" i="10"/>
  <c r="V10" i="5"/>
  <c r="V6" i="10"/>
  <c r="V10" i="10" s="1"/>
  <c r="R11" i="2" s="1"/>
  <c r="L5" i="10"/>
  <c r="L9" i="10" s="1"/>
  <c r="S5" i="10"/>
  <c r="S9" i="10" s="1"/>
  <c r="N3" i="6"/>
  <c r="AI5" i="10"/>
  <c r="AI9" i="10" s="1"/>
  <c r="AE9" i="5"/>
  <c r="AE3" i="6"/>
  <c r="K10" i="5"/>
  <c r="K20" i="5" s="1"/>
  <c r="K6" i="10"/>
  <c r="K10" i="10" s="1"/>
  <c r="AE10" i="5"/>
  <c r="AE6" i="10"/>
  <c r="AE10" i="10" s="1"/>
  <c r="S9" i="5"/>
  <c r="S3" i="6"/>
  <c r="AA9" i="5"/>
  <c r="AA5" i="10"/>
  <c r="AA9" i="10" s="1"/>
  <c r="W13" i="2" s="1"/>
  <c r="AB5" i="10"/>
  <c r="AB9" i="10" s="1"/>
  <c r="X3" i="6"/>
  <c r="AC3" i="6"/>
  <c r="AC9" i="5"/>
  <c r="AC5" i="10"/>
  <c r="X9" i="5"/>
  <c r="X27" i="5" s="1"/>
  <c r="X5" i="10"/>
  <c r="X9" i="10" s="1"/>
  <c r="AC10" i="5"/>
  <c r="AC20" i="5" s="1"/>
  <c r="AC6" i="10"/>
  <c r="AC10" i="10" s="1"/>
  <c r="AC20" i="10" s="1"/>
  <c r="L10" i="5"/>
  <c r="L6" i="10"/>
  <c r="L10" i="10" s="1"/>
  <c r="L20" i="10" s="1"/>
  <c r="X10" i="5"/>
  <c r="X20" i="5" s="1"/>
  <c r="X6" i="10"/>
  <c r="X10" i="10" s="1"/>
  <c r="R3" i="6"/>
  <c r="AG10" i="5"/>
  <c r="AG20" i="5" s="1"/>
  <c r="AG6" i="10"/>
  <c r="AG10" i="10" s="1"/>
  <c r="AC11" i="2" s="1"/>
  <c r="AD10" i="5"/>
  <c r="AD20" i="5" s="1"/>
  <c r="AD6" i="10"/>
  <c r="AD10" i="10" s="1"/>
  <c r="Z11" i="2" s="1"/>
  <c r="AD3" i="6"/>
  <c r="O3" i="6"/>
  <c r="AJ3" i="6"/>
  <c r="Q5" i="10"/>
  <c r="M9" i="5"/>
  <c r="M3" i="6"/>
  <c r="N10" i="5"/>
  <c r="N6" i="10"/>
  <c r="N10" i="10" s="1"/>
  <c r="J11" i="2" s="1"/>
  <c r="Z9" i="5"/>
  <c r="Z5" i="10"/>
  <c r="Z9" i="10" s="1"/>
  <c r="AG3" i="6"/>
  <c r="AG9" i="6" s="1"/>
  <c r="Q9" i="5"/>
  <c r="Q3" i="6"/>
  <c r="AA10" i="5"/>
  <c r="AA20" i="5" s="1"/>
  <c r="AA6" i="10"/>
  <c r="AA10" i="10" s="1"/>
  <c r="AA20" i="10" s="1"/>
  <c r="AF5" i="10"/>
  <c r="AF9" i="10" s="1"/>
  <c r="W5" i="10"/>
  <c r="P3" i="6"/>
  <c r="U9" i="5"/>
  <c r="U3" i="6"/>
  <c r="J10" i="5"/>
  <c r="J6" i="10"/>
  <c r="J10" i="10" s="1"/>
  <c r="J20" i="10" s="1"/>
  <c r="AF9" i="5"/>
  <c r="AF27" i="5" s="1"/>
  <c r="AF3" i="6"/>
  <c r="O9" i="5"/>
  <c r="O27" i="5" s="1"/>
  <c r="O5" i="10"/>
  <c r="O9" i="10" s="1"/>
  <c r="T5" i="10"/>
  <c r="T9" i="10" s="1"/>
  <c r="Y10" i="5"/>
  <c r="Y20" i="5" s="1"/>
  <c r="Y6" i="10"/>
  <c r="Y10" i="10" s="1"/>
  <c r="Y20" i="10" s="1"/>
  <c r="Z10" i="5"/>
  <c r="Z20" i="5" s="1"/>
  <c r="Z6" i="10"/>
  <c r="Z10" i="10" s="1"/>
  <c r="AH10" i="5"/>
  <c r="AH6" i="10"/>
  <c r="AH10" i="10" s="1"/>
  <c r="AH20" i="10" s="1"/>
  <c r="T9" i="5"/>
  <c r="T3" i="6"/>
  <c r="AH5" i="10"/>
  <c r="AH9" i="10" s="1"/>
  <c r="AH13" i="10" s="1"/>
  <c r="AG9" i="5"/>
  <c r="AG5" i="10"/>
  <c r="AG9" i="10" s="1"/>
  <c r="AC13" i="2" s="1"/>
  <c r="AI9" i="5"/>
  <c r="AI3" i="6"/>
  <c r="W9" i="5"/>
  <c r="W27" i="5" s="1"/>
  <c r="W3" i="6"/>
  <c r="AH9" i="5"/>
  <c r="AH27" i="5" s="1"/>
  <c r="AH3" i="6"/>
  <c r="I6" i="10"/>
  <c r="P9" i="5"/>
  <c r="P27" i="5" s="1"/>
  <c r="P5" i="10"/>
  <c r="P9" i="10" s="1"/>
  <c r="P13" i="10" s="1"/>
  <c r="R9" i="5"/>
  <c r="R5" i="10"/>
  <c r="I10" i="5"/>
  <c r="I20" i="5" s="1"/>
  <c r="H6" i="10"/>
  <c r="AJ9" i="5"/>
  <c r="AJ5" i="10"/>
  <c r="N9" i="5"/>
  <c r="N27" i="5" s="1"/>
  <c r="N5" i="10"/>
  <c r="N9" i="10" s="1"/>
  <c r="N13" i="10" s="1"/>
  <c r="Q10" i="5"/>
  <c r="Q6" i="10"/>
  <c r="Q10" i="10" s="1"/>
  <c r="Q20" i="10" s="1"/>
  <c r="AB9" i="5"/>
  <c r="AB27" i="5" s="1"/>
  <c r="AB3" i="6"/>
  <c r="V9" i="5"/>
  <c r="V5" i="10"/>
  <c r="V9" i="10" s="1"/>
  <c r="L9" i="5"/>
  <c r="L3" i="6"/>
  <c r="AD9" i="5"/>
  <c r="AD5" i="10"/>
  <c r="AD9" i="10" s="1"/>
  <c r="V13" i="5" l="1"/>
  <c r="V27" i="5"/>
  <c r="AJ12" i="5"/>
  <c r="AJ27" i="5"/>
  <c r="L9" i="6"/>
  <c r="H25" i="2" s="1"/>
  <c r="AB9" i="6"/>
  <c r="AE12" i="2"/>
  <c r="AI27" i="5"/>
  <c r="T9" i="6"/>
  <c r="P25" i="2" s="1"/>
  <c r="AD10" i="2"/>
  <c r="AH20" i="5"/>
  <c r="AF9" i="6"/>
  <c r="AB25" i="2" s="1"/>
  <c r="U9" i="6"/>
  <c r="M12" i="2"/>
  <c r="Q27" i="5"/>
  <c r="V12" i="2"/>
  <c r="Z27" i="5"/>
  <c r="I12" i="2"/>
  <c r="M27" i="5"/>
  <c r="AD9" i="6"/>
  <c r="AD10" i="6" s="1"/>
  <c r="U31" i="2" s="1"/>
  <c r="AC27" i="5"/>
  <c r="N10" i="2"/>
  <c r="R20" i="5"/>
  <c r="Y27" i="5"/>
  <c r="E25" i="2"/>
  <c r="G25" i="2"/>
  <c r="H27" i="5"/>
  <c r="W9" i="6"/>
  <c r="S25" i="2" s="1"/>
  <c r="U13" i="5"/>
  <c r="U27" i="5"/>
  <c r="AA27" i="5"/>
  <c r="AA10" i="2"/>
  <c r="AE20" i="5"/>
  <c r="AE27" i="5"/>
  <c r="V9" i="6"/>
  <c r="R25" i="2" s="1"/>
  <c r="E12" i="2"/>
  <c r="I27" i="5"/>
  <c r="H12" i="5"/>
  <c r="H20" i="5"/>
  <c r="J13" i="5"/>
  <c r="J27" i="5"/>
  <c r="AB13" i="5"/>
  <c r="L13" i="5"/>
  <c r="L27" i="5"/>
  <c r="AG13" i="5"/>
  <c r="AG27" i="5"/>
  <c r="P12" i="2"/>
  <c r="T27" i="5"/>
  <c r="P9" i="6"/>
  <c r="AC18" i="2"/>
  <c r="J10" i="2"/>
  <c r="N20" i="5"/>
  <c r="R9" i="6"/>
  <c r="R10" i="6" s="1"/>
  <c r="I31" i="2" s="1"/>
  <c r="H10" i="2"/>
  <c r="L20" i="5"/>
  <c r="S9" i="6"/>
  <c r="S10" i="6" s="1"/>
  <c r="J31" i="2" s="1"/>
  <c r="AA9" i="6"/>
  <c r="W25" i="2" s="1"/>
  <c r="X10" i="2"/>
  <c r="AB20" i="5"/>
  <c r="Y12" i="2"/>
  <c r="H13" i="5"/>
  <c r="Z12" i="2"/>
  <c r="AD27" i="5"/>
  <c r="M10" i="2"/>
  <c r="Q20" i="5"/>
  <c r="R12" i="5"/>
  <c r="R27" i="5"/>
  <c r="AH9" i="6"/>
  <c r="AH10" i="6" s="1"/>
  <c r="Y31" i="2" s="1"/>
  <c r="F10" i="2"/>
  <c r="J20" i="5"/>
  <c r="M9" i="6"/>
  <c r="M10" i="6" s="1"/>
  <c r="D31" i="2" s="1"/>
  <c r="O9" i="6"/>
  <c r="K25" i="2" s="1"/>
  <c r="S13" i="5"/>
  <c r="S27" i="5"/>
  <c r="N9" i="6"/>
  <c r="N10" i="6" s="1"/>
  <c r="E31" i="2" s="1"/>
  <c r="R10" i="2"/>
  <c r="V20" i="5"/>
  <c r="L10" i="2"/>
  <c r="P20" i="5"/>
  <c r="K10" i="2"/>
  <c r="O20" i="5"/>
  <c r="I10" i="2"/>
  <c r="M20" i="5"/>
  <c r="G12" i="2"/>
  <c r="K27" i="5"/>
  <c r="H9" i="6"/>
  <c r="H10" i="6" s="1"/>
  <c r="AC13" i="5"/>
  <c r="D12" i="2"/>
  <c r="Q26" i="10"/>
  <c r="Q25" i="10"/>
  <c r="Q24" i="10"/>
  <c r="Q23" i="10"/>
  <c r="Q22" i="10"/>
  <c r="Q21" i="10"/>
  <c r="AH26" i="10"/>
  <c r="AH25" i="10"/>
  <c r="AH24" i="10"/>
  <c r="AH23" i="10"/>
  <c r="AH22" i="10"/>
  <c r="AH21" i="10"/>
  <c r="AA26" i="10"/>
  <c r="AA25" i="10"/>
  <c r="AA24" i="10"/>
  <c r="AA23" i="10"/>
  <c r="AA22" i="10"/>
  <c r="AA21" i="10"/>
  <c r="L26" i="10"/>
  <c r="L25" i="10"/>
  <c r="L24" i="10"/>
  <c r="L23" i="10"/>
  <c r="L22" i="10"/>
  <c r="L21" i="10"/>
  <c r="L27" i="10"/>
  <c r="S26" i="10"/>
  <c r="S25" i="10"/>
  <c r="S24" i="10"/>
  <c r="S23" i="10"/>
  <c r="S22" i="10"/>
  <c r="S21" i="10"/>
  <c r="U26" i="10"/>
  <c r="U25" i="10"/>
  <c r="U24" i="10"/>
  <c r="U23" i="10"/>
  <c r="U22" i="10"/>
  <c r="U21" i="10"/>
  <c r="K27" i="10"/>
  <c r="J26" i="10"/>
  <c r="J25" i="10"/>
  <c r="J24" i="10"/>
  <c r="J23" i="10"/>
  <c r="J22" i="10"/>
  <c r="J21" i="10"/>
  <c r="G11" i="2"/>
  <c r="K20" i="10"/>
  <c r="M26" i="10"/>
  <c r="M25" i="10"/>
  <c r="M24" i="10"/>
  <c r="M23" i="10"/>
  <c r="M22" i="10"/>
  <c r="M21" i="10"/>
  <c r="W26" i="10"/>
  <c r="W25" i="10"/>
  <c r="W24" i="10"/>
  <c r="W23" i="10"/>
  <c r="W22" i="10"/>
  <c r="W21" i="10"/>
  <c r="J27" i="10"/>
  <c r="Y26" i="10"/>
  <c r="Y25" i="10"/>
  <c r="Y24" i="10"/>
  <c r="Y23" i="10"/>
  <c r="Y22" i="10"/>
  <c r="Y21" i="10"/>
  <c r="AC26" i="10"/>
  <c r="AC25" i="10"/>
  <c r="AC24" i="10"/>
  <c r="AC23" i="10"/>
  <c r="AC22" i="10"/>
  <c r="AC21" i="10"/>
  <c r="R26" i="10"/>
  <c r="R25" i="10"/>
  <c r="R24" i="10"/>
  <c r="R23" i="10"/>
  <c r="R22" i="10"/>
  <c r="R21" i="10"/>
  <c r="E13" i="2"/>
  <c r="J25" i="2"/>
  <c r="W3" i="11"/>
  <c r="H3" i="11"/>
  <c r="V27" i="10"/>
  <c r="AF3" i="11"/>
  <c r="J13" i="10"/>
  <c r="F13" i="2"/>
  <c r="H10" i="10"/>
  <c r="H20" i="10" s="1"/>
  <c r="I3" i="11"/>
  <c r="V3" i="11"/>
  <c r="P3" i="11"/>
  <c r="AJ3" i="11"/>
  <c r="F11" i="2"/>
  <c r="J3" i="11"/>
  <c r="AA3" i="11"/>
  <c r="AJ9" i="10"/>
  <c r="AJ13" i="10" s="1"/>
  <c r="U3" i="11"/>
  <c r="R3" i="11"/>
  <c r="AE3" i="11"/>
  <c r="M3" i="11"/>
  <c r="I10" i="10"/>
  <c r="AG3" i="11"/>
  <c r="AI27" i="10"/>
  <c r="M9" i="10"/>
  <c r="M27" i="10" s="1"/>
  <c r="X25" i="2"/>
  <c r="AB10" i="6"/>
  <c r="S31" i="2" s="1"/>
  <c r="Q25" i="2"/>
  <c r="U10" i="6"/>
  <c r="L31" i="2" s="1"/>
  <c r="I13" i="5"/>
  <c r="V12" i="5"/>
  <c r="AG13" i="10"/>
  <c r="AB18" i="2"/>
  <c r="AC12" i="5"/>
  <c r="O11" i="2"/>
  <c r="AE18" i="2"/>
  <c r="P12" i="5"/>
  <c r="P18" i="2"/>
  <c r="Q11" i="2"/>
  <c r="P27" i="10"/>
  <c r="I18" i="2"/>
  <c r="I20" i="2" s="1"/>
  <c r="V18" i="2"/>
  <c r="L13" i="2"/>
  <c r="H18" i="2"/>
  <c r="AD11" i="2"/>
  <c r="AE12" i="5"/>
  <c r="AF10" i="6"/>
  <c r="W31" i="2" s="1"/>
  <c r="V10" i="6"/>
  <c r="M31" i="2" s="1"/>
  <c r="AB27" i="10"/>
  <c r="X13" i="2"/>
  <c r="AB13" i="10"/>
  <c r="H13" i="2"/>
  <c r="L13" i="10"/>
  <c r="V10" i="2"/>
  <c r="N3" i="11"/>
  <c r="AA12" i="5"/>
  <c r="N25" i="2"/>
  <c r="G18" i="2"/>
  <c r="T3" i="11"/>
  <c r="AF13" i="5"/>
  <c r="W12" i="5"/>
  <c r="W11" i="2"/>
  <c r="Y18" i="2"/>
  <c r="AF20" i="10"/>
  <c r="AA18" i="2"/>
  <c r="U9" i="10"/>
  <c r="S12" i="5"/>
  <c r="AI12" i="5"/>
  <c r="AI3" i="11"/>
  <c r="AB3" i="11"/>
  <c r="AF12" i="5"/>
  <c r="L3" i="11"/>
  <c r="M11" i="2"/>
  <c r="AI9" i="6"/>
  <c r="AE25" i="2" s="1"/>
  <c r="AH3" i="11"/>
  <c r="AE9" i="6"/>
  <c r="S3" i="11"/>
  <c r="T12" i="5"/>
  <c r="AE20" i="10"/>
  <c r="AA11" i="2"/>
  <c r="D25" i="2"/>
  <c r="X20" i="10"/>
  <c r="T11" i="2"/>
  <c r="AD13" i="10"/>
  <c r="Z13" i="2"/>
  <c r="AD27" i="10"/>
  <c r="P11" i="2"/>
  <c r="T20" i="10"/>
  <c r="Z27" i="10"/>
  <c r="V13" i="2"/>
  <c r="Z13" i="10"/>
  <c r="P13" i="2"/>
  <c r="T13" i="10"/>
  <c r="T27" i="10"/>
  <c r="D13" i="2"/>
  <c r="H13" i="10"/>
  <c r="K13" i="2"/>
  <c r="O13" i="10"/>
  <c r="AC25" i="2"/>
  <c r="AG10" i="6"/>
  <c r="X31" i="2" s="1"/>
  <c r="AH27" i="10"/>
  <c r="O12" i="2"/>
  <c r="J12" i="2"/>
  <c r="N12" i="5"/>
  <c r="U10" i="2"/>
  <c r="H11" i="2"/>
  <c r="X27" i="10"/>
  <c r="T13" i="2"/>
  <c r="O3" i="11"/>
  <c r="O10" i="10"/>
  <c r="O27" i="10" s="1"/>
  <c r="F18" i="2"/>
  <c r="X12" i="5"/>
  <c r="AD13" i="2"/>
  <c r="R12" i="2"/>
  <c r="T10" i="2"/>
  <c r="U12" i="5"/>
  <c r="AA12" i="2"/>
  <c r="E10" i="2"/>
  <c r="AD18" i="2"/>
  <c r="AG27" i="10"/>
  <c r="T10" i="6"/>
  <c r="K31" i="2" s="1"/>
  <c r="R9" i="10"/>
  <c r="Z3" i="11"/>
  <c r="G10" i="2"/>
  <c r="O13" i="2"/>
  <c r="S27" i="10"/>
  <c r="O18" i="2"/>
  <c r="AI20" i="10"/>
  <c r="AE11" i="2"/>
  <c r="AC9" i="6"/>
  <c r="AA10" i="6"/>
  <c r="R31" i="2" s="1"/>
  <c r="Y3" i="11"/>
  <c r="AB20" i="10"/>
  <c r="X11" i="2"/>
  <c r="Z10" i="2"/>
  <c r="L18" i="2"/>
  <c r="S11" i="2"/>
  <c r="I13" i="10"/>
  <c r="AG20" i="10"/>
  <c r="O10" i="2"/>
  <c r="AD20" i="10"/>
  <c r="K3" i="11"/>
  <c r="J18" i="2"/>
  <c r="W13" i="5"/>
  <c r="X13" i="10"/>
  <c r="S13" i="10"/>
  <c r="AF18" i="2"/>
  <c r="AJ9" i="6"/>
  <c r="N27" i="10"/>
  <c r="J13" i="2"/>
  <c r="N12" i="2"/>
  <c r="R13" i="5"/>
  <c r="AE13" i="5"/>
  <c r="AD25" i="2"/>
  <c r="AE9" i="10"/>
  <c r="R18" i="2"/>
  <c r="R20" i="2" s="1"/>
  <c r="Y27" i="10"/>
  <c r="AI13" i="10"/>
  <c r="Q12" i="5"/>
  <c r="AH13" i="5"/>
  <c r="AH16" i="10" s="1"/>
  <c r="AD12" i="2"/>
  <c r="Q12" i="2"/>
  <c r="M18" i="2"/>
  <c r="M20" i="2" s="1"/>
  <c r="Q9" i="6"/>
  <c r="Z12" i="5"/>
  <c r="Q9" i="10"/>
  <c r="Q3" i="11"/>
  <c r="N11" i="2"/>
  <c r="Z18" i="2"/>
  <c r="E18" i="2"/>
  <c r="E20" i="2" s="1"/>
  <c r="P10" i="2"/>
  <c r="P20" i="2" s="1"/>
  <c r="K13" i="5"/>
  <c r="D10" i="2"/>
  <c r="D20" i="2" s="1"/>
  <c r="V20" i="10"/>
  <c r="P20" i="10"/>
  <c r="AI13" i="5"/>
  <c r="H12" i="2"/>
  <c r="H20" i="2" s="1"/>
  <c r="N20" i="10"/>
  <c r="Y13" i="10"/>
  <c r="AE13" i="2"/>
  <c r="AH12" i="5"/>
  <c r="N13" i="5"/>
  <c r="N17" i="10" s="1"/>
  <c r="M12" i="5"/>
  <c r="P13" i="5"/>
  <c r="P19" i="10" s="1"/>
  <c r="AJ13" i="5"/>
  <c r="T18" i="2"/>
  <c r="Z20" i="10"/>
  <c r="V11" i="2"/>
  <c r="AF11" i="2"/>
  <c r="AJ20" i="10"/>
  <c r="S12" i="2"/>
  <c r="AF12" i="2"/>
  <c r="AD3" i="11"/>
  <c r="X18" i="2"/>
  <c r="T13" i="5"/>
  <c r="P10" i="6"/>
  <c r="G31" i="2" s="1"/>
  <c r="L25" i="2"/>
  <c r="Q13" i="5"/>
  <c r="N18" i="2"/>
  <c r="Y11" i="2"/>
  <c r="AC3" i="11"/>
  <c r="AC9" i="10"/>
  <c r="Q10" i="2"/>
  <c r="U18" i="2"/>
  <c r="Y9" i="6"/>
  <c r="I12" i="5"/>
  <c r="F25" i="2"/>
  <c r="L12" i="5"/>
  <c r="R13" i="2"/>
  <c r="W12" i="2"/>
  <c r="J12" i="5"/>
  <c r="AA13" i="10"/>
  <c r="K12" i="5"/>
  <c r="M13" i="5"/>
  <c r="AD13" i="5"/>
  <c r="O12" i="5"/>
  <c r="K12" i="2"/>
  <c r="Y10" i="2"/>
  <c r="AG12" i="5"/>
  <c r="X3" i="11"/>
  <c r="AE10" i="2"/>
  <c r="AE20" i="2" s="1"/>
  <c r="X12" i="2"/>
  <c r="AB12" i="5"/>
  <c r="L12" i="2"/>
  <c r="S18" i="2"/>
  <c r="U11" i="2"/>
  <c r="L10" i="6"/>
  <c r="C31" i="2" s="1"/>
  <c r="AB13" i="2"/>
  <c r="AF27" i="10"/>
  <c r="Y12" i="5"/>
  <c r="I11" i="2"/>
  <c r="Z9" i="6"/>
  <c r="G13" i="2"/>
  <c r="Q18" i="2"/>
  <c r="W9" i="10"/>
  <c r="AF13" i="10"/>
  <c r="W18" i="2"/>
  <c r="V13" i="10"/>
  <c r="AA13" i="5"/>
  <c r="F12" i="2"/>
  <c r="K13" i="10"/>
  <c r="AA27" i="10"/>
  <c r="AD12" i="5"/>
  <c r="O13" i="5"/>
  <c r="AC12" i="2"/>
  <c r="X13" i="5"/>
  <c r="AB12" i="2"/>
  <c r="K18" i="2"/>
  <c r="X9" i="6"/>
  <c r="T12" i="2"/>
  <c r="U12" i="2"/>
  <c r="AB10" i="2"/>
  <c r="W10" i="2"/>
  <c r="Y13" i="5"/>
  <c r="Z13" i="5"/>
  <c r="S10" i="2"/>
  <c r="AC10" i="2"/>
  <c r="AF10" i="2"/>
  <c r="O10" i="6" l="1"/>
  <c r="F31" i="2" s="1"/>
  <c r="I25" i="2"/>
  <c r="W10" i="6"/>
  <c r="N31" i="2" s="1"/>
  <c r="O25" i="2"/>
  <c r="Z25" i="2"/>
  <c r="L9" i="11"/>
  <c r="H26" i="2" s="1"/>
  <c r="AE19" i="2"/>
  <c r="AC19" i="2"/>
  <c r="AC21" i="2" s="1"/>
  <c r="R9" i="11"/>
  <c r="F19" i="2"/>
  <c r="R19" i="2"/>
  <c r="W9" i="11"/>
  <c r="W10" i="11" s="1"/>
  <c r="N66" i="2" s="1"/>
  <c r="AH17" i="10"/>
  <c r="P16" i="10"/>
  <c r="N14" i="10"/>
  <c r="N18" i="10"/>
  <c r="G19" i="2"/>
  <c r="AD19" i="2"/>
  <c r="V20" i="2"/>
  <c r="U9" i="11"/>
  <c r="Q26" i="2" s="1"/>
  <c r="AF9" i="11"/>
  <c r="AF10" i="11" s="1"/>
  <c r="W66" i="2" s="1"/>
  <c r="AH14" i="10"/>
  <c r="AH18" i="10"/>
  <c r="P17" i="10"/>
  <c r="N15" i="10"/>
  <c r="N19" i="10"/>
  <c r="F20" i="2"/>
  <c r="AB9" i="11"/>
  <c r="X26" i="2" s="1"/>
  <c r="T9" i="11"/>
  <c r="P26" i="2" s="1"/>
  <c r="N9" i="11"/>
  <c r="N10" i="11" s="1"/>
  <c r="E66" i="2" s="1"/>
  <c r="M9" i="11"/>
  <c r="AH15" i="10"/>
  <c r="AH19" i="10"/>
  <c r="P14" i="10"/>
  <c r="P18" i="10"/>
  <c r="N16" i="10"/>
  <c r="X20" i="2"/>
  <c r="S9" i="11"/>
  <c r="O26" i="2" s="1"/>
  <c r="AE9" i="11"/>
  <c r="AA26" i="2" s="1"/>
  <c r="AA9" i="11"/>
  <c r="W26" i="2" s="1"/>
  <c r="P9" i="11"/>
  <c r="P10" i="11" s="1"/>
  <c r="G66" i="2" s="1"/>
  <c r="H9" i="11"/>
  <c r="P15" i="10"/>
  <c r="H27" i="10"/>
  <c r="N26" i="10"/>
  <c r="N25" i="10"/>
  <c r="N24" i="10"/>
  <c r="N23" i="10"/>
  <c r="N22" i="10"/>
  <c r="N21" i="10"/>
  <c r="AI19" i="10"/>
  <c r="AI18" i="10"/>
  <c r="AI17" i="10"/>
  <c r="AI16" i="10"/>
  <c r="AI15" i="10"/>
  <c r="AI14" i="10"/>
  <c r="V19" i="10"/>
  <c r="V18" i="10"/>
  <c r="V17" i="10"/>
  <c r="V16" i="10"/>
  <c r="V15" i="10"/>
  <c r="V14" i="10"/>
  <c r="S19" i="10"/>
  <c r="S18" i="10"/>
  <c r="S17" i="10"/>
  <c r="S16" i="10"/>
  <c r="S15" i="10"/>
  <c r="S14" i="10"/>
  <c r="I19" i="10"/>
  <c r="H19" i="10" s="1"/>
  <c r="I18" i="10"/>
  <c r="H18" i="10" s="1"/>
  <c r="I17" i="10"/>
  <c r="H17" i="10" s="1"/>
  <c r="I16" i="10"/>
  <c r="H16" i="10" s="1"/>
  <c r="I15" i="10"/>
  <c r="H15" i="10" s="1"/>
  <c r="I14" i="10"/>
  <c r="H14" i="10" s="1"/>
  <c r="O19" i="10"/>
  <c r="O18" i="10"/>
  <c r="O17" i="10"/>
  <c r="O16" i="10"/>
  <c r="O15" i="10"/>
  <c r="O14" i="10"/>
  <c r="X26" i="10"/>
  <c r="X25" i="10"/>
  <c r="X24" i="10"/>
  <c r="X23" i="10"/>
  <c r="X22" i="10"/>
  <c r="X21" i="10"/>
  <c r="AE26" i="10"/>
  <c r="AE25" i="10"/>
  <c r="AE24" i="10"/>
  <c r="AE23" i="10"/>
  <c r="AE22" i="10"/>
  <c r="AE21" i="10"/>
  <c r="L19" i="10"/>
  <c r="L18" i="10"/>
  <c r="L17" i="10"/>
  <c r="L16" i="10"/>
  <c r="L15" i="10"/>
  <c r="L14" i="10"/>
  <c r="J19" i="10"/>
  <c r="J18" i="10"/>
  <c r="J17" i="10"/>
  <c r="J16" i="10"/>
  <c r="J15" i="10"/>
  <c r="J14" i="10"/>
  <c r="K19" i="10"/>
  <c r="K18" i="10"/>
  <c r="K17" i="10"/>
  <c r="K16" i="10"/>
  <c r="K15" i="10"/>
  <c r="K14" i="10"/>
  <c r="AD26" i="10"/>
  <c r="AD25" i="10"/>
  <c r="AD24" i="10"/>
  <c r="AD23" i="10"/>
  <c r="AD22" i="10"/>
  <c r="AD21" i="10"/>
  <c r="AF26" i="10"/>
  <c r="AF25" i="10"/>
  <c r="AF24" i="10"/>
  <c r="AF23" i="10"/>
  <c r="AF22" i="10"/>
  <c r="AF21" i="10"/>
  <c r="E11" i="2"/>
  <c r="I20" i="10"/>
  <c r="K26" i="10"/>
  <c r="K25" i="10"/>
  <c r="K24" i="10"/>
  <c r="K23" i="10"/>
  <c r="K22" i="10"/>
  <c r="K21" i="10"/>
  <c r="AA19" i="10"/>
  <c r="AA18" i="10"/>
  <c r="AA17" i="10"/>
  <c r="AA16" i="10"/>
  <c r="AA15" i="10"/>
  <c r="AA14" i="10"/>
  <c r="V26" i="10"/>
  <c r="V25" i="10"/>
  <c r="V24" i="10"/>
  <c r="V23" i="10"/>
  <c r="V22" i="10"/>
  <c r="V21" i="10"/>
  <c r="Z26" i="10"/>
  <c r="Z25" i="10"/>
  <c r="Z24" i="10"/>
  <c r="Z23" i="10"/>
  <c r="Z22" i="10"/>
  <c r="Z21" i="10"/>
  <c r="X19" i="10"/>
  <c r="X18" i="10"/>
  <c r="X17" i="10"/>
  <c r="X16" i="10"/>
  <c r="X15" i="10"/>
  <c r="X14" i="10"/>
  <c r="AB26" i="10"/>
  <c r="AB25" i="10"/>
  <c r="AB24" i="10"/>
  <c r="AB23" i="10"/>
  <c r="AB22" i="10"/>
  <c r="AB21" i="10"/>
  <c r="T19" i="10"/>
  <c r="T18" i="10"/>
  <c r="T17" i="10"/>
  <c r="T16" i="10"/>
  <c r="T15" i="10"/>
  <c r="T14" i="10"/>
  <c r="AF19" i="10"/>
  <c r="AF18" i="10"/>
  <c r="AF17" i="10"/>
  <c r="AF16" i="10"/>
  <c r="AF15" i="10"/>
  <c r="AF14" i="10"/>
  <c r="AJ26" i="10"/>
  <c r="AJ25" i="10"/>
  <c r="AJ24" i="10"/>
  <c r="AJ23" i="10"/>
  <c r="AJ22" i="10"/>
  <c r="AJ21" i="10"/>
  <c r="Y19" i="10"/>
  <c r="Y18" i="10"/>
  <c r="Y17" i="10"/>
  <c r="Y16" i="10"/>
  <c r="Y15" i="10"/>
  <c r="Y14" i="10"/>
  <c r="P26" i="10"/>
  <c r="P25" i="10"/>
  <c r="P24" i="10"/>
  <c r="P23" i="10"/>
  <c r="P22" i="10"/>
  <c r="P21" i="10"/>
  <c r="T26" i="10"/>
  <c r="T25" i="10"/>
  <c r="T24" i="10"/>
  <c r="T23" i="10"/>
  <c r="T22" i="10"/>
  <c r="T21" i="10"/>
  <c r="AD19" i="10"/>
  <c r="AD18" i="10"/>
  <c r="AD17" i="10"/>
  <c r="AD16" i="10"/>
  <c r="AD15" i="10"/>
  <c r="AD14" i="10"/>
  <c r="AB19" i="10"/>
  <c r="AB18" i="10"/>
  <c r="AB17" i="10"/>
  <c r="AB16" i="10"/>
  <c r="AB15" i="10"/>
  <c r="AB14" i="10"/>
  <c r="AJ19" i="10"/>
  <c r="AJ18" i="10"/>
  <c r="AJ17" i="10"/>
  <c r="AJ16" i="10"/>
  <c r="AJ15" i="10"/>
  <c r="AJ14" i="10"/>
  <c r="I27" i="10"/>
  <c r="AG26" i="10"/>
  <c r="AG25" i="10"/>
  <c r="AG24" i="10"/>
  <c r="AG23" i="10"/>
  <c r="AG22" i="10"/>
  <c r="AG21" i="10"/>
  <c r="AI26" i="10"/>
  <c r="AI25" i="10"/>
  <c r="AI24" i="10"/>
  <c r="AI23" i="10"/>
  <c r="AI22" i="10"/>
  <c r="AI21" i="10"/>
  <c r="Z19" i="10"/>
  <c r="Z18" i="10"/>
  <c r="Z17" i="10"/>
  <c r="Z16" i="10"/>
  <c r="Z15" i="10"/>
  <c r="Z14" i="10"/>
  <c r="AG19" i="10"/>
  <c r="AG18" i="10"/>
  <c r="AG17" i="10"/>
  <c r="AG16" i="10"/>
  <c r="AG15" i="10"/>
  <c r="AG14" i="10"/>
  <c r="S26" i="2"/>
  <c r="I19" i="2"/>
  <c r="D19" i="2"/>
  <c r="E19" i="2"/>
  <c r="AB19" i="2"/>
  <c r="AB21" i="2" s="1"/>
  <c r="I13" i="2"/>
  <c r="M13" i="10"/>
  <c r="AF13" i="2"/>
  <c r="G21" i="2"/>
  <c r="Q19" i="2"/>
  <c r="AJ27" i="10"/>
  <c r="AF19" i="2"/>
  <c r="D11" i="2"/>
  <c r="X19" i="2"/>
  <c r="X21" i="2" s="1"/>
  <c r="J19" i="2"/>
  <c r="J21" i="2" s="1"/>
  <c r="AG9" i="11"/>
  <c r="AC26" i="2" s="1"/>
  <c r="AJ9" i="11"/>
  <c r="AF26" i="2" s="1"/>
  <c r="V9" i="11"/>
  <c r="R26" i="2" s="1"/>
  <c r="L19" i="2"/>
  <c r="L21" i="2" s="1"/>
  <c r="L26" i="2"/>
  <c r="R21" i="2"/>
  <c r="Q13" i="2"/>
  <c r="F21" i="2"/>
  <c r="H19" i="2"/>
  <c r="H21" i="2" s="1"/>
  <c r="W19" i="2"/>
  <c r="W21" i="2" s="1"/>
  <c r="AD21" i="2"/>
  <c r="AH9" i="11"/>
  <c r="AD26" i="2" s="1"/>
  <c r="U27" i="10"/>
  <c r="G20" i="2"/>
  <c r="AI10" i="6"/>
  <c r="Z31" i="2" s="1"/>
  <c r="U13" i="10"/>
  <c r="Y20" i="2"/>
  <c r="AI9" i="11"/>
  <c r="AE26" i="2" s="1"/>
  <c r="AA25" i="2"/>
  <c r="AE10" i="6"/>
  <c r="V31" i="2" s="1"/>
  <c r="Z20" i="2"/>
  <c r="Q20" i="2"/>
  <c r="O19" i="2"/>
  <c r="O21" i="2" s="1"/>
  <c r="AB20" i="2"/>
  <c r="AC20" i="2"/>
  <c r="AA20" i="2"/>
  <c r="P19" i="2"/>
  <c r="P21" i="2" s="1"/>
  <c r="N13" i="2"/>
  <c r="R27" i="10"/>
  <c r="R13" i="10"/>
  <c r="S13" i="2"/>
  <c r="W27" i="10"/>
  <c r="W13" i="10"/>
  <c r="R10" i="11"/>
  <c r="I66" i="2" s="1"/>
  <c r="N26" i="2"/>
  <c r="N19" i="2"/>
  <c r="U20" i="2"/>
  <c r="AB10" i="11"/>
  <c r="S66" i="2" s="1"/>
  <c r="M10" i="11"/>
  <c r="D66" i="2" s="1"/>
  <c r="I26" i="2"/>
  <c r="J20" i="2"/>
  <c r="Y25" i="2"/>
  <c r="AC10" i="6"/>
  <c r="T31" i="2" s="1"/>
  <c r="O20" i="10"/>
  <c r="K11" i="2"/>
  <c r="AA13" i="2"/>
  <c r="AE27" i="10"/>
  <c r="AE13" i="10"/>
  <c r="T25" i="2"/>
  <c r="X10" i="6"/>
  <c r="O31" i="2" s="1"/>
  <c r="AD9" i="11"/>
  <c r="Z19" i="2"/>
  <c r="Z21" i="2" s="1"/>
  <c r="AE10" i="11"/>
  <c r="V66" i="2" s="1"/>
  <c r="AA19" i="2"/>
  <c r="S19" i="2"/>
  <c r="M19" i="2"/>
  <c r="Q9" i="11"/>
  <c r="AJ10" i="6"/>
  <c r="AA31" i="2" s="1"/>
  <c r="AF25" i="2"/>
  <c r="L20" i="2"/>
  <c r="AE21" i="2"/>
  <c r="AD20" i="2"/>
  <c r="K19" i="2"/>
  <c r="O9" i="11"/>
  <c r="U19" i="2"/>
  <c r="U21" i="2" s="1"/>
  <c r="Y9" i="11"/>
  <c r="K20" i="2"/>
  <c r="X9" i="11"/>
  <c r="T19" i="2"/>
  <c r="T21" i="2" s="1"/>
  <c r="U25" i="2"/>
  <c r="Y10" i="6"/>
  <c r="P31" i="2" s="1"/>
  <c r="W20" i="2"/>
  <c r="V25" i="2"/>
  <c r="Z10" i="6"/>
  <c r="Q31" i="2" s="1"/>
  <c r="Y13" i="2"/>
  <c r="AC27" i="10"/>
  <c r="AC13" i="10"/>
  <c r="T20" i="2"/>
  <c r="Q27" i="10"/>
  <c r="Q13" i="10"/>
  <c r="M13" i="2"/>
  <c r="AF20" i="2"/>
  <c r="M25" i="2"/>
  <c r="Q10" i="6"/>
  <c r="H31" i="2" s="1"/>
  <c r="N20" i="2"/>
  <c r="S20" i="2"/>
  <c r="AC9" i="11"/>
  <c r="Y19" i="2"/>
  <c r="O20" i="2"/>
  <c r="V19" i="2"/>
  <c r="V21" i="2" s="1"/>
  <c r="Z9" i="11"/>
  <c r="AB26" i="2" l="1"/>
  <c r="L10" i="11"/>
  <c r="C66" i="2" s="1"/>
  <c r="J26" i="2"/>
  <c r="U10" i="11"/>
  <c r="L66" i="2" s="1"/>
  <c r="T10" i="11"/>
  <c r="K66" i="2" s="1"/>
  <c r="AA10" i="11"/>
  <c r="R66" i="2" s="1"/>
  <c r="S10" i="11"/>
  <c r="J66" i="2" s="1"/>
  <c r="D26" i="2"/>
  <c r="H10" i="11"/>
  <c r="E21" i="2"/>
  <c r="AC19" i="10"/>
  <c r="AC18" i="10"/>
  <c r="AC17" i="10"/>
  <c r="AC16" i="10"/>
  <c r="AC15" i="10"/>
  <c r="AC14" i="10"/>
  <c r="Q19" i="10"/>
  <c r="Q18" i="10"/>
  <c r="Q17" i="10"/>
  <c r="Q16" i="10"/>
  <c r="Q15" i="10"/>
  <c r="Q14" i="10"/>
  <c r="R19" i="10"/>
  <c r="R18" i="10"/>
  <c r="R17" i="10"/>
  <c r="R16" i="10"/>
  <c r="R15" i="10"/>
  <c r="R14" i="10"/>
  <c r="M19" i="10"/>
  <c r="M18" i="10"/>
  <c r="M17" i="10"/>
  <c r="M16" i="10"/>
  <c r="M15" i="10"/>
  <c r="M14" i="10"/>
  <c r="I26" i="10"/>
  <c r="H26" i="10" s="1"/>
  <c r="I25" i="10"/>
  <c r="H25" i="10" s="1"/>
  <c r="I24" i="10"/>
  <c r="H24" i="10" s="1"/>
  <c r="I23" i="10"/>
  <c r="H23" i="10" s="1"/>
  <c r="I22" i="10"/>
  <c r="H22" i="10" s="1"/>
  <c r="I21" i="10"/>
  <c r="H21" i="10" s="1"/>
  <c r="AE19" i="10"/>
  <c r="AE18" i="10"/>
  <c r="AE17" i="10"/>
  <c r="AE16" i="10"/>
  <c r="AE15" i="10"/>
  <c r="AE14" i="10"/>
  <c r="W19" i="10"/>
  <c r="W18" i="10"/>
  <c r="W17" i="10"/>
  <c r="W16" i="10"/>
  <c r="W15" i="10"/>
  <c r="W14" i="10"/>
  <c r="O26" i="10"/>
  <c r="O25" i="10"/>
  <c r="O24" i="10"/>
  <c r="O23" i="10"/>
  <c r="O22" i="10"/>
  <c r="O21" i="10"/>
  <c r="U19" i="10"/>
  <c r="U18" i="10"/>
  <c r="U17" i="10"/>
  <c r="U16" i="10"/>
  <c r="U15" i="10"/>
  <c r="U14" i="10"/>
  <c r="I21" i="2"/>
  <c r="D21" i="2"/>
  <c r="AH10" i="11"/>
  <c r="Y66" i="2" s="1"/>
  <c r="AF21" i="2"/>
  <c r="AJ10" i="11"/>
  <c r="AA66" i="2" s="1"/>
  <c r="V10" i="11"/>
  <c r="M66" i="2" s="1"/>
  <c r="AG10" i="11"/>
  <c r="X66" i="2" s="1"/>
  <c r="Q21" i="2"/>
  <c r="S21" i="2"/>
  <c r="AA21" i="2"/>
  <c r="AI10" i="11"/>
  <c r="Z66" i="2" s="1"/>
  <c r="Y21" i="2"/>
  <c r="N21" i="2"/>
  <c r="Y10" i="11"/>
  <c r="P66" i="2" s="1"/>
  <c r="U26" i="2"/>
  <c r="M21" i="2"/>
  <c r="AD10" i="11"/>
  <c r="U66" i="2" s="1"/>
  <c r="Z26" i="2"/>
  <c r="X10" i="11"/>
  <c r="O66" i="2" s="1"/>
  <c r="T26" i="2"/>
  <c r="K21" i="2"/>
  <c r="Z10" i="11"/>
  <c r="Q66" i="2" s="1"/>
  <c r="V26" i="2"/>
  <c r="Q10" i="11"/>
  <c r="H66" i="2" s="1"/>
  <c r="M26" i="2"/>
  <c r="AC10" i="11"/>
  <c r="T66" i="2" s="1"/>
  <c r="Y26" i="2"/>
  <c r="K26" i="2"/>
  <c r="O10" i="11"/>
  <c r="F66" i="2" s="1"/>
</calcChain>
</file>

<file path=xl/comments1.xml><?xml version="1.0" encoding="utf-8"?>
<comments xmlns="http://schemas.openxmlformats.org/spreadsheetml/2006/main">
  <authors>
    <author>Author</author>
  </authors>
  <commentList>
    <comment ref="C3" authorId="0" shapeId="0">
      <text>
        <r>
          <rPr>
            <sz val="12"/>
            <color indexed="81"/>
            <rFont val="Tahoma"/>
            <family val="2"/>
          </rPr>
          <t xml:space="preserve">Please list only individual licences (i.e. not used in conjunctive use systems).
</t>
        </r>
      </text>
    </comment>
    <comment ref="B13" authorId="0" shapeId="0">
      <text>
        <r>
          <rPr>
            <sz val="12"/>
            <color indexed="81"/>
            <rFont val="Tahoma"/>
            <family val="2"/>
          </rPr>
          <t xml:space="preserve">If additional lines are required please insert into middle of group to ensure automatic calculations pick up all data.
</t>
        </r>
      </text>
    </comment>
    <comment ref="B46" authorId="0" shapeId="0">
      <text>
        <r>
          <rPr>
            <sz val="12"/>
            <color indexed="81"/>
            <rFont val="Tahoma"/>
            <family val="2"/>
          </rPr>
          <t>If additional lines are required please insert into middle of group to ensure automatic calculations pick up all data.
DO NOT DELETE DEFAULT INPUT ROWS - If unrequired leave blank.</t>
        </r>
      </text>
    </comment>
    <comment ref="J47" authorId="0" shapeId="0">
      <text>
        <r>
          <rPr>
            <sz val="12"/>
            <color indexed="81"/>
            <rFont val="Tahoma"/>
            <family val="2"/>
          </rPr>
          <t xml:space="preserve">Please state if a licence has been applied for, approved, granted, awaiting mobilisation, or other specified status.
</t>
        </r>
      </text>
    </comment>
    <comment ref="C59" authorId="0" shapeId="0">
      <text>
        <r>
          <rPr>
            <b/>
            <sz val="14"/>
            <color indexed="81"/>
            <rFont val="Tahoma"/>
            <family val="2"/>
          </rPr>
          <t>Do not delete default inserted input lines.  These are required to generate the autosum of all additional rows added.  Additional rows which the user enters can be deleted.</t>
        </r>
        <r>
          <rPr>
            <sz val="14"/>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DW1" authorId="0" shapeId="0">
      <text>
        <r>
          <rPr>
            <b/>
            <sz val="9"/>
            <color indexed="81"/>
            <rFont val="Tahoma"/>
            <family val="2"/>
          </rPr>
          <t>Author:</t>
        </r>
        <r>
          <rPr>
            <sz val="9"/>
            <color indexed="81"/>
            <rFont val="Tahoma"/>
            <family val="2"/>
          </rPr>
          <t xml:space="preserve">
At year 126 this drops to 2%</t>
        </r>
      </text>
    </comment>
    <comment ref="V2" authorId="0" shapeId="0">
      <text>
        <r>
          <rPr>
            <sz val="9"/>
            <color indexed="81"/>
            <rFont val="Tahoma"/>
            <family val="2"/>
          </rPr>
          <t>The original formulae assumed 80 whatever number was put here. The formulae in this sheet will take account of the number.</t>
        </r>
      </text>
    </comment>
    <comment ref="X2" authorId="0" shapeId="0">
      <text>
        <r>
          <rPr>
            <b/>
            <sz val="9"/>
            <color indexed="81"/>
            <rFont val="Tahoma"/>
            <family val="2"/>
          </rPr>
          <t>Cells X2:CY2 contain a factor to calculate NPV based on variable discount rate - please do not adjust</t>
        </r>
      </text>
    </comment>
    <comment ref="CY2" authorId="0" shapeId="0">
      <text>
        <r>
          <rPr>
            <sz val="9"/>
            <color indexed="81"/>
            <rFont val="Tahoma"/>
            <family val="2"/>
          </rPr>
          <t xml:space="preserve">Formula can be copied across to the right if appraisal period extends beyond 80 years
</t>
        </r>
      </text>
    </comment>
  </commentList>
</comments>
</file>

<file path=xl/comments3.xml><?xml version="1.0" encoding="utf-8"?>
<comments xmlns="http://schemas.openxmlformats.org/spreadsheetml/2006/main">
  <authors>
    <author>Author</author>
  </authors>
  <commentList>
    <comment ref="E3" authorId="0" shapeId="0">
      <text>
        <r>
          <rPr>
            <b/>
            <sz val="9"/>
            <color indexed="81"/>
            <rFont val="Tahoma"/>
            <family val="2"/>
          </rPr>
          <t>Author:</t>
        </r>
        <r>
          <rPr>
            <sz val="9"/>
            <color indexed="81"/>
            <rFont val="Tahoma"/>
            <family val="2"/>
          </rPr>
          <t xml:space="preserve">
58.1 has been added into 7FP Deployable Ouput calculations to ensure that it is reflected in final supply-demand balance calculations. Please ensure that you do not double count increases to raw water abstractions and increases to deployable output</t>
        </r>
      </text>
    </comment>
  </commentList>
</comments>
</file>

<file path=xl/sharedStrings.xml><?xml version="1.0" encoding="utf-8"?>
<sst xmlns="http://schemas.openxmlformats.org/spreadsheetml/2006/main" count="4854" uniqueCount="950">
  <si>
    <t>Water Resources Planning Tables 2019</t>
  </si>
  <si>
    <t>All queries on the content of this workbook should be sent to:</t>
  </si>
  <si>
    <t>water-company-plan@environment-agency.gov.uk</t>
  </si>
  <si>
    <t>Water resource zone information</t>
  </si>
  <si>
    <t>Company:</t>
  </si>
  <si>
    <t>Resource Zone Name:</t>
  </si>
  <si>
    <t>Resource Zone Number:</t>
  </si>
  <si>
    <t xml:space="preserve">Planning Scenario Name:                                                                     </t>
  </si>
  <si>
    <t xml:space="preserve">Chosen Level of Service:  </t>
  </si>
  <si>
    <t>Base Year:</t>
  </si>
  <si>
    <t>Responsible Officer:</t>
  </si>
  <si>
    <t>Signed:</t>
  </si>
  <si>
    <t>Dated:</t>
  </si>
  <si>
    <t>Version:</t>
  </si>
  <si>
    <t>[Digital signature is acceptable]</t>
  </si>
  <si>
    <t>Key to cells</t>
  </si>
  <si>
    <t xml:space="preserve">Clear cells - indicate an input is required </t>
  </si>
  <si>
    <t>Yellow shaded cells - indicates a formula.</t>
  </si>
  <si>
    <t>Blue shaded cells - indicate base year data.</t>
  </si>
  <si>
    <t xml:space="preserve">Light grey shaded cells - indicate preceding years.  </t>
  </si>
  <si>
    <t xml:space="preserve">Dark grey cells - indicate that no data entry is required. </t>
  </si>
  <si>
    <t>Worksheet</t>
  </si>
  <si>
    <t>Content</t>
  </si>
  <si>
    <t>WRZ summary</t>
  </si>
  <si>
    <t>Supply-Demand Balance and components</t>
  </si>
  <si>
    <t>1. BL Licences</t>
  </si>
  <si>
    <t>Baseline water resources</t>
  </si>
  <si>
    <t>2. BL Supply</t>
  </si>
  <si>
    <t>Baseline water supplies</t>
  </si>
  <si>
    <t>3. BL Demand</t>
  </si>
  <si>
    <t>Baseline demand</t>
  </si>
  <si>
    <t>4. BL SDB</t>
  </si>
  <si>
    <t>Baseline supply demand balance</t>
  </si>
  <si>
    <t>5. Feasible options</t>
  </si>
  <si>
    <t>6. Preferred options</t>
  </si>
  <si>
    <t>High level costs of preferred options (Dry Year) - publicly available</t>
  </si>
  <si>
    <t>7. FP Supply</t>
  </si>
  <si>
    <t>Final Planning water supplies (impact of Scenario options)</t>
  </si>
  <si>
    <t>8. FP Demand</t>
  </si>
  <si>
    <t>Final Planning demand (impact of Scenario options)</t>
  </si>
  <si>
    <t>9. FP SDB</t>
  </si>
  <si>
    <t>Final Planning supply demand balance</t>
  </si>
  <si>
    <t>10. Drought plan links</t>
  </si>
  <si>
    <t>Drought plan links</t>
  </si>
  <si>
    <t>Summary graphs of water resources planning tables data</t>
  </si>
  <si>
    <t>DERIVATION</t>
  </si>
  <si>
    <t>DESCRIPTION</t>
  </si>
  <si>
    <t>UNITS</t>
  </si>
  <si>
    <t>For info 2017-18</t>
  </si>
  <si>
    <t>For info 2018-19</t>
  </si>
  <si>
    <t>For info 2019-20</t>
  </si>
  <si>
    <t>2020-21</t>
  </si>
  <si>
    <t>2021-22</t>
  </si>
  <si>
    <t>2022-23</t>
  </si>
  <si>
    <t>2023-24</t>
  </si>
  <si>
    <t>2024-25</t>
  </si>
  <si>
    <t>2025-26</t>
  </si>
  <si>
    <t>2026-27</t>
  </si>
  <si>
    <t>2027-28</t>
  </si>
  <si>
    <t>2028-29</t>
  </si>
  <si>
    <t>2029-2030</t>
  </si>
  <si>
    <t>2030-2031</t>
  </si>
  <si>
    <t>2031-2032</t>
  </si>
  <si>
    <t>2032-33</t>
  </si>
  <si>
    <t>2033-34</t>
  </si>
  <si>
    <t>2034-35</t>
  </si>
  <si>
    <t>2035-36</t>
  </si>
  <si>
    <t>2036-37</t>
  </si>
  <si>
    <t>2037-38</t>
  </si>
  <si>
    <t>2038-39</t>
  </si>
  <si>
    <t>2039-40</t>
  </si>
  <si>
    <t>2040-41</t>
  </si>
  <si>
    <t>SUPPLY</t>
  </si>
  <si>
    <t>13BL</t>
  </si>
  <si>
    <t>Total water available for use</t>
  </si>
  <si>
    <t>Ml/d</t>
  </si>
  <si>
    <t>13FP</t>
  </si>
  <si>
    <t>DEMAND</t>
  </si>
  <si>
    <t>26BL</t>
  </si>
  <si>
    <t>Unmeasured household consumption</t>
  </si>
  <si>
    <t>26FP</t>
  </si>
  <si>
    <t>25BL</t>
  </si>
  <si>
    <t>Measured household consumption</t>
  </si>
  <si>
    <t>25FP</t>
  </si>
  <si>
    <t>23BL+24BL</t>
  </si>
  <si>
    <t>Non-household consumption</t>
  </si>
  <si>
    <t>23FP+24FP</t>
  </si>
  <si>
    <t>40BL</t>
  </si>
  <si>
    <t>Total leakage</t>
  </si>
  <si>
    <t>40FP</t>
  </si>
  <si>
    <t>11BL-(23BL:26BL)-40BL</t>
  </si>
  <si>
    <t>Other components of demand</t>
  </si>
  <si>
    <t>11FP-(23FP:26FP)-40FP</t>
  </si>
  <si>
    <t>Total demand + target headroom (baseline)</t>
  </si>
  <si>
    <t>Total demand + target headroom (final plan)</t>
  </si>
  <si>
    <t>SUPPLY-DEMAND BALANCE</t>
  </si>
  <si>
    <t>16BL</t>
  </si>
  <si>
    <t>Target headroom</t>
  </si>
  <si>
    <t>16FP</t>
  </si>
  <si>
    <t>17BL</t>
  </si>
  <si>
    <t>Available headroom</t>
  </si>
  <si>
    <t>17FP</t>
  </si>
  <si>
    <t>Baseline Supply-Demand Balance:</t>
  </si>
  <si>
    <t>2041-42</t>
  </si>
  <si>
    <t>2042-43</t>
  </si>
  <si>
    <t>2043-44</t>
  </si>
  <si>
    <t>2044-45</t>
  </si>
  <si>
    <t>SDB (Ml/d)</t>
  </si>
  <si>
    <t>Final Planning Supply-Demand Balance:</t>
  </si>
  <si>
    <t>Resource Zone Name</t>
  </si>
  <si>
    <t>Table 1: Baseline licences</t>
  </si>
  <si>
    <t>deployable output (Ml/d)</t>
  </si>
  <si>
    <t>Row ref</t>
  </si>
  <si>
    <t>Derivation</t>
  </si>
  <si>
    <t>Licence number</t>
  </si>
  <si>
    <t>Source name</t>
  </si>
  <si>
    <t>Source type</t>
  </si>
  <si>
    <t>Deployable output (Ml/d)</t>
  </si>
  <si>
    <t>Annual licensed quantity (Ml/d)</t>
  </si>
  <si>
    <t>Constraints on deployable output</t>
  </si>
  <si>
    <t>All individual licences:</t>
  </si>
  <si>
    <t>0.1BL</t>
  </si>
  <si>
    <t>Sum (0.1BL+...)</t>
  </si>
  <si>
    <t xml:space="preserve"> - </t>
  </si>
  <si>
    <t>Input</t>
  </si>
  <si>
    <t>0.2BL</t>
  </si>
  <si>
    <t>Sum (0.2BL+...)</t>
  </si>
  <si>
    <t>Total</t>
  </si>
  <si>
    <t>Unused licences:</t>
  </si>
  <si>
    <t>DYAA deployable output (Ml/d)</t>
  </si>
  <si>
    <t>Reason licence is unused</t>
  </si>
  <si>
    <t>0.3BL</t>
  </si>
  <si>
    <t>Sum (0.3BL+...)</t>
  </si>
  <si>
    <t>New licences (within current AMP):</t>
  </si>
  <si>
    <t>Status of licence</t>
  </si>
  <si>
    <t>0.4BL</t>
  </si>
  <si>
    <t>Sum (0.4BL+...)</t>
  </si>
  <si>
    <t>README</t>
  </si>
  <si>
    <t>Table 2: Baseline supply</t>
  </si>
  <si>
    <t>Component</t>
  </si>
  <si>
    <t>Unit</t>
  </si>
  <si>
    <t>decimal places</t>
  </si>
  <si>
    <t>1BL</t>
  </si>
  <si>
    <t>Raw water abstracted</t>
  </si>
  <si>
    <t>Resources</t>
  </si>
  <si>
    <t>2BL</t>
  </si>
  <si>
    <t xml:space="preserve">Total raw water imported </t>
  </si>
  <si>
    <t>sum(2.1BL+2.2BL+2.3BL...)</t>
  </si>
  <si>
    <t>2.1BL+</t>
  </si>
  <si>
    <t>Raw water imported from: None</t>
  </si>
  <si>
    <t>3BL</t>
  </si>
  <si>
    <t>Total potable water imported</t>
  </si>
  <si>
    <t>sum(3.1BL+3.2BL+3.3BL...)</t>
  </si>
  <si>
    <t>3.1BL+</t>
  </si>
  <si>
    <t>Potable water imported from:  None</t>
  </si>
  <si>
    <t>5BL</t>
  </si>
  <si>
    <t>Total raw water exported (raw exports and non potable uses)</t>
  </si>
  <si>
    <t>sum(5.1BL+5.2BL+...)</t>
  </si>
  <si>
    <t>5.1BL</t>
  </si>
  <si>
    <t xml:space="preserve">Non potable water supplied to: </t>
  </si>
  <si>
    <t>5.2BL+</t>
  </si>
  <si>
    <t>Raw water export to: None</t>
  </si>
  <si>
    <t>6BL</t>
  </si>
  <si>
    <t>Total potable water exported</t>
  </si>
  <si>
    <t>sum(6.1BL+6.2BL+6.3BL...)</t>
  </si>
  <si>
    <t>6.1BL+</t>
  </si>
  <si>
    <t>7BL</t>
  </si>
  <si>
    <t>Deployable Output (baseline profile without reductions)</t>
  </si>
  <si>
    <t>sum(0.1Bl+0.2BL+0.3BL+0.4BL)</t>
  </si>
  <si>
    <t>Resource (and process) Losses</t>
  </si>
  <si>
    <t>8BL</t>
  </si>
  <si>
    <t>Baseline forecast changes to Deployable Output</t>
  </si>
  <si>
    <t>sum(8.1BL+8.2BL+8.3BL)</t>
  </si>
  <si>
    <t>8.1BL</t>
  </si>
  <si>
    <t>Change in DO due to climate change</t>
  </si>
  <si>
    <t>Input (reductions must be expressed as -ve)</t>
  </si>
  <si>
    <t>8.2BL</t>
  </si>
  <si>
    <t>Reductions to restore sustainable abstraction</t>
  </si>
  <si>
    <t>sum(8.2BL sub components)</t>
  </si>
  <si>
    <t>8.2BL+</t>
  </si>
  <si>
    <t>Total for the zone</t>
  </si>
  <si>
    <t>Input (zero or negative number)</t>
  </si>
  <si>
    <t>8.3BL</t>
  </si>
  <si>
    <t>Total other changes to DO (specify, e.g. nitrates): None</t>
  </si>
  <si>
    <t>9BL</t>
  </si>
  <si>
    <t>Raw water losses, treatment works losses and operational use</t>
  </si>
  <si>
    <t>10BL</t>
  </si>
  <si>
    <t>Outage allowance</t>
  </si>
  <si>
    <t>Table 3: Baseline demand</t>
  </si>
  <si>
    <t>Decimal places</t>
  </si>
  <si>
    <t>Consumption</t>
  </si>
  <si>
    <t>19BL</t>
  </si>
  <si>
    <t>Water delivered measured non-household</t>
  </si>
  <si>
    <t>20BL</t>
  </si>
  <si>
    <t>Water delivered unmeasured non- household</t>
  </si>
  <si>
    <t>21BL</t>
  </si>
  <si>
    <t>Water delivered measured household</t>
  </si>
  <si>
    <t>22BL</t>
  </si>
  <si>
    <t>Water delivered unmeasured household</t>
  </si>
  <si>
    <t>23BL</t>
  </si>
  <si>
    <t>Measured Non Household - Consumption</t>
  </si>
  <si>
    <t>19BL-34BL</t>
  </si>
  <si>
    <t>24BL</t>
  </si>
  <si>
    <t>Unmeasured Non Household - Consumption</t>
  </si>
  <si>
    <t>20BL-35BL</t>
  </si>
  <si>
    <t>Measured Household - Consumption</t>
  </si>
  <si>
    <t>21BL-36BL</t>
  </si>
  <si>
    <t>Unmeasured Household - Consumption</t>
  </si>
  <si>
    <t>22BL-37BL</t>
  </si>
  <si>
    <t xml:space="preserve">27 - </t>
  </si>
  <si>
    <t>Percentage of consumption driven by climate change</t>
  </si>
  <si>
    <t>%</t>
  </si>
  <si>
    <t xml:space="preserve">28 - </t>
  </si>
  <si>
    <t>Volume of consumption driven by climate change</t>
  </si>
  <si>
    <t>PCC and consumption by component</t>
  </si>
  <si>
    <t>29BL</t>
  </si>
  <si>
    <t>Measured Household - PCC</t>
  </si>
  <si>
    <t>(25BL*1,000,000)/(51BL*1,000)</t>
  </si>
  <si>
    <t>l/h/d</t>
  </si>
  <si>
    <t>29.1BL</t>
  </si>
  <si>
    <t>Measured toilet flushing</t>
  </si>
  <si>
    <t>29.2BL</t>
  </si>
  <si>
    <t>Measured personal washing</t>
  </si>
  <si>
    <t>29.3BL</t>
  </si>
  <si>
    <t>Measured clothes washing</t>
  </si>
  <si>
    <t>29.4BL</t>
  </si>
  <si>
    <t>Measured dish washing</t>
  </si>
  <si>
    <t>29.5BL</t>
  </si>
  <si>
    <t>Measured miscellaneous internal use</t>
  </si>
  <si>
    <t>29.6BL</t>
  </si>
  <si>
    <t>Measured external use</t>
  </si>
  <si>
    <t>30BL</t>
  </si>
  <si>
    <t>Unmeasured Household - PCC</t>
  </si>
  <si>
    <t>(26BL*1,000,000)/(52BL*1,000)</t>
  </si>
  <si>
    <t>30.1BL</t>
  </si>
  <si>
    <t>Unmeasured toilet flushing</t>
  </si>
  <si>
    <t>30.2BL</t>
  </si>
  <si>
    <t>Unmeasured personal washing</t>
  </si>
  <si>
    <t>30.3BL</t>
  </si>
  <si>
    <t>Unmeasured clothes washing</t>
  </si>
  <si>
    <t>30.4BL</t>
  </si>
  <si>
    <t>Unmeasured dish washing</t>
  </si>
  <si>
    <t>30.5BL</t>
  </si>
  <si>
    <t>Unmeasured miscellaneous internal use</t>
  </si>
  <si>
    <t>30.6BL</t>
  </si>
  <si>
    <t>Unmeasured external use</t>
  </si>
  <si>
    <t>31BL</t>
  </si>
  <si>
    <t>Average Household - PCC</t>
  </si>
  <si>
    <t>((25BL+26BL)*1,000,000))/(51BL+52BL*1,000)</t>
  </si>
  <si>
    <t>32BL</t>
  </si>
  <si>
    <t>Water Taken Unbilled</t>
  </si>
  <si>
    <t>33BL</t>
  </si>
  <si>
    <t>Distribution System Operational Use</t>
  </si>
  <si>
    <t>Leakage</t>
  </si>
  <si>
    <t>34BL</t>
  </si>
  <si>
    <t>Measured Non Household - USPL</t>
  </si>
  <si>
    <t>35BL</t>
  </si>
  <si>
    <t>Unmeasured Non Household - USPL</t>
  </si>
  <si>
    <t>36BL</t>
  </si>
  <si>
    <t>Measured Household - USPL</t>
  </si>
  <si>
    <t>37BL</t>
  </si>
  <si>
    <t>Unmeasured Household - USPL</t>
  </si>
  <si>
    <t>38BL</t>
  </si>
  <si>
    <t>Void Properties - USPL</t>
  </si>
  <si>
    <t>39BL</t>
  </si>
  <si>
    <t>Distribution Losses</t>
  </si>
  <si>
    <t>Total Leakage</t>
  </si>
  <si>
    <t>sum(34BL:39BL)</t>
  </si>
  <si>
    <t>41BL</t>
  </si>
  <si>
    <t>(40BL*1,000,000)/(48BL*1,000)</t>
  </si>
  <si>
    <t>l/prop/d</t>
  </si>
  <si>
    <t>Customer: Properties</t>
  </si>
  <si>
    <t>42BL</t>
  </si>
  <si>
    <t>Measured non-households - properties</t>
  </si>
  <si>
    <t>Input (total, excluding voids)</t>
  </si>
  <si>
    <t>000's</t>
  </si>
  <si>
    <t>43BL</t>
  </si>
  <si>
    <t>Unmeasured non-households - properties</t>
  </si>
  <si>
    <t>44BL</t>
  </si>
  <si>
    <t>All void non-households - properties</t>
  </si>
  <si>
    <t>Input (voids in each year)</t>
  </si>
  <si>
    <t>45BL</t>
  </si>
  <si>
    <t>Total measured households - properties (excl void)</t>
  </si>
  <si>
    <t>Pre-plan year = input.
Forecast years = Previous year 45BL + sum(45.1BL:45.6BL)</t>
  </si>
  <si>
    <t>45.1BL</t>
  </si>
  <si>
    <t>New build properties - properties</t>
  </si>
  <si>
    <t>Input (new builds in each year)</t>
  </si>
  <si>
    <t>45.2BL</t>
  </si>
  <si>
    <t>Meter optants - properties</t>
  </si>
  <si>
    <t>Input (meter optants in each year)</t>
  </si>
  <si>
    <t>45.3BL</t>
  </si>
  <si>
    <t>Compulsory metering - properties</t>
  </si>
  <si>
    <t>Input (compulsory meters in each year)</t>
  </si>
  <si>
    <t>45.4BL</t>
  </si>
  <si>
    <t>Metering on change of occupancy - properties</t>
  </si>
  <si>
    <t>Input (change of occupancy meters in each year)</t>
  </si>
  <si>
    <t>45.5BL</t>
  </si>
  <si>
    <t>Selective metering  - properties</t>
  </si>
  <si>
    <t>Input (selective meters in each year)</t>
  </si>
  <si>
    <t>45.6BL</t>
  </si>
  <si>
    <t>Other changes to existing metering - properties</t>
  </si>
  <si>
    <t>Input (other changes to meters in each year)</t>
  </si>
  <si>
    <t>45.7BL</t>
  </si>
  <si>
    <t>Measured void households - properties</t>
  </si>
  <si>
    <t>46BL</t>
  </si>
  <si>
    <t>Unmeasured households - properties (excl void)</t>
  </si>
  <si>
    <t>Input (total)</t>
  </si>
  <si>
    <t>47BL</t>
  </si>
  <si>
    <t>Unmeasured void households - properties</t>
  </si>
  <si>
    <t>48BL</t>
  </si>
  <si>
    <t>Total Resource Zone Properties (incl voids)</t>
  </si>
  <si>
    <t>SUM(42BL:45BL)+45.7BL+46BL+47BL</t>
  </si>
  <si>
    <t>Customer: Population</t>
  </si>
  <si>
    <t>49BL</t>
  </si>
  <si>
    <t>Measured Non Household - Population</t>
  </si>
  <si>
    <t>50BL</t>
  </si>
  <si>
    <t>Unmeasured Non Household - Population</t>
  </si>
  <si>
    <t>51BL</t>
  </si>
  <si>
    <t>Measured Household - Population</t>
  </si>
  <si>
    <t>52BL</t>
  </si>
  <si>
    <t>Unmeasured Household - Population</t>
  </si>
  <si>
    <t>53BL</t>
  </si>
  <si>
    <t>Total Resource Zone Population</t>
  </si>
  <si>
    <t>Sum(49BL:52BL)</t>
  </si>
  <si>
    <t>Occupancy</t>
  </si>
  <si>
    <t>54BL</t>
  </si>
  <si>
    <t>Measured Household - Occupancy Rate (average) (excl voids)</t>
  </si>
  <si>
    <t>51BL/45BL</t>
  </si>
  <si>
    <t>h/prop</t>
  </si>
  <si>
    <t>55BL</t>
  </si>
  <si>
    <t>Unmeasured Household - Occupancy Rate</t>
  </si>
  <si>
    <t>52BL/46BL</t>
  </si>
  <si>
    <t>Metering</t>
  </si>
  <si>
    <t>56BL</t>
  </si>
  <si>
    <t>Total Household Metering penetration (excl. voids)</t>
  </si>
  <si>
    <t>45BL/45BL+46BL</t>
  </si>
  <si>
    <t>57BL</t>
  </si>
  <si>
    <t>Total Household Metering penetration (incl. voids)</t>
  </si>
  <si>
    <t>45BL/(45BL+45.7BL+46BL+47BL)</t>
  </si>
  <si>
    <t>Table 4: Baseline supply demand balance</t>
  </si>
  <si>
    <t>SDB</t>
  </si>
  <si>
    <t>11BL</t>
  </si>
  <si>
    <t>Distribution input</t>
  </si>
  <si>
    <t>19BL+20BL+21BL+22BL+32BL+33BL+38BL+39BL</t>
  </si>
  <si>
    <t>12BL</t>
  </si>
  <si>
    <t>Water Available For Use (own sources)</t>
  </si>
  <si>
    <t>(7BL+8BL)-(9BL+10BL)</t>
  </si>
  <si>
    <t>Total Water Available For Use</t>
  </si>
  <si>
    <t>12BL+(2BL+3BL)-(5BL+6BL)</t>
  </si>
  <si>
    <t>14BL</t>
  </si>
  <si>
    <t>Target headroom (climate change component)</t>
  </si>
  <si>
    <t>15BL</t>
  </si>
  <si>
    <t>Target headroom (All other components)</t>
  </si>
  <si>
    <t>Target Headroom</t>
  </si>
  <si>
    <t>14BL+15BL</t>
  </si>
  <si>
    <t>Available Headroom</t>
  </si>
  <si>
    <t>13BL-11BL</t>
  </si>
  <si>
    <t>18BL</t>
  </si>
  <si>
    <t>Supply Demand Balance</t>
  </si>
  <si>
    <t>17BL-16BL</t>
  </si>
  <si>
    <t>Table 5: Feasible options detailed costs</t>
  </si>
  <si>
    <t>ENTER DISCOUNT RATE %</t>
  </si>
  <si>
    <t>Detail the gains in WAFU / savings in demand, and the costs of feasible options under capacity use scenario</t>
  </si>
  <si>
    <t>ENTER DISCOUNT PERIOD (YRS)</t>
  </si>
  <si>
    <t>Note: If option costs are required from beyond year 80 then the NPV calculation formula must be amended manually to cover the extended period</t>
  </si>
  <si>
    <t>Option name</t>
  </si>
  <si>
    <t>Option reference no.</t>
  </si>
  <si>
    <t>Type of option</t>
  </si>
  <si>
    <t>Preferred Option (Y/N)</t>
  </si>
  <si>
    <t>Earliest potential option start date (Year)</t>
  </si>
  <si>
    <t>Costs based on capacity</t>
  </si>
  <si>
    <t>WAFU on full implementation (Ml/d)</t>
  </si>
  <si>
    <t>NPV of WAFU
(Ml)</t>
  </si>
  <si>
    <t>CAPEX NPV
(£000)</t>
  </si>
  <si>
    <t>OPEX NPV
(£000)</t>
  </si>
  <si>
    <t>NPV of opex savings
(£000)</t>
  </si>
  <si>
    <t>NPV of carbon (£000)</t>
  </si>
  <si>
    <t>Social &amp; Env. NPV
(£000)</t>
  </si>
  <si>
    <t>TOTAL NPV
(£000)</t>
  </si>
  <si>
    <t>AIC
(p/m3)</t>
  </si>
  <si>
    <t>AISC
(p/m3)</t>
  </si>
  <si>
    <t>Scope confidence (score 1 to 5)</t>
  </si>
  <si>
    <t>Cost confidence (score 1 to 5)</t>
  </si>
  <si>
    <t>Cost component</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</si>
  <si>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</si>
  <si>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</si>
  <si>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</si>
  <si>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</si>
  <si>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</si>
  <si>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</si>
  <si>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</si>
  <si>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</si>
  <si>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</si>
  <si>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</si>
  <si>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</si>
  <si>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</si>
  <si>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</si>
  <si>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</si>
  <si>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</si>
  <si>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</si>
  <si>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</si>
  <si>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</si>
  <si>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</si>
  <si>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</si>
  <si>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</si>
  <si>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</si>
  <si>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</si>
  <si>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</si>
  <si>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</si>
  <si>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</si>
  <si>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</si>
  <si>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</si>
  <si>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</si>
  <si>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</si>
  <si>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</si>
  <si>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</si>
  <si>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</si>
  <si>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</si>
  <si>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</si>
  <si>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</si>
  <si>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</si>
  <si>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</si>
  <si>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</si>
  <si>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</si>
  <si>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</si>
  <si>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</si>
  <si>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</si>
  <si>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</si>
  <si>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</si>
  <si>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</si>
  <si>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</si>
  <si>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</si>
  <si>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</si>
  <si>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</si>
  <si>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Year 51</t>
  </si>
  <si>
    <t>Year 52</t>
  </si>
  <si>
    <t>Year 53</t>
  </si>
  <si>
    <t>Year 54</t>
  </si>
  <si>
    <t>Year 55</t>
  </si>
  <si>
    <t>Year 56</t>
  </si>
  <si>
    <t>Year 57</t>
  </si>
  <si>
    <t>Year 58</t>
  </si>
  <si>
    <t>Year 59</t>
  </si>
  <si>
    <t>Year 60</t>
  </si>
  <si>
    <t>Year 61</t>
  </si>
  <si>
    <t>Year 62</t>
  </si>
  <si>
    <t>Year 63</t>
  </si>
  <si>
    <t>Year 64</t>
  </si>
  <si>
    <t>Year 65</t>
  </si>
  <si>
    <t>Year 66</t>
  </si>
  <si>
    <t>Year 67</t>
  </si>
  <si>
    <t>Year 68</t>
  </si>
  <si>
    <t>Year 69</t>
  </si>
  <si>
    <t>Year 70</t>
  </si>
  <si>
    <t>Year 71</t>
  </si>
  <si>
    <t>Year 72</t>
  </si>
  <si>
    <t>Year 73</t>
  </si>
  <si>
    <t>Year 74</t>
  </si>
  <si>
    <t>Year 75</t>
  </si>
  <si>
    <t>Year 76</t>
  </si>
  <si>
    <t>Year 77</t>
  </si>
  <si>
    <t>Year 78</t>
  </si>
  <si>
    <t>Year 79</t>
  </si>
  <si>
    <t>Year 80</t>
  </si>
  <si>
    <t>Year 81</t>
  </si>
  <si>
    <t>Year 82</t>
  </si>
  <si>
    <t>Year 83</t>
  </si>
  <si>
    <t>Year 84</t>
  </si>
  <si>
    <t>Year 85</t>
  </si>
  <si>
    <t>Year 86</t>
  </si>
  <si>
    <t>Year 87</t>
  </si>
  <si>
    <t>Year 88</t>
  </si>
  <si>
    <t>Year 89</t>
  </si>
  <si>
    <t>Year 90</t>
  </si>
  <si>
    <t>Year 91</t>
  </si>
  <si>
    <t>Year 92</t>
  </si>
  <si>
    <t>Year 93</t>
  </si>
  <si>
    <t>Year 94</t>
  </si>
  <si>
    <t>Year 95</t>
  </si>
  <si>
    <t>Year 96</t>
  </si>
  <si>
    <t>Year 97</t>
  </si>
  <si>
    <t>Year 98</t>
  </si>
  <si>
    <t>Year 99</t>
  </si>
  <si>
    <t>Year 100</t>
  </si>
  <si>
    <t>Year 101</t>
  </si>
  <si>
    <t>Year 102</t>
  </si>
  <si>
    <t>Year 103</t>
  </si>
  <si>
    <t>Year 104</t>
  </si>
  <si>
    <t>58a</t>
  </si>
  <si>
    <t>RESOURCE SIDE</t>
  </si>
  <si>
    <t>58.1a</t>
  </si>
  <si>
    <t>Options to increase raw water abstractions</t>
  </si>
  <si>
    <t>Total Mld for SDB component</t>
  </si>
  <si>
    <t>58.1x</t>
  </si>
  <si>
    <t>Mains repair</t>
  </si>
  <si>
    <t>Capacity</t>
  </si>
  <si>
    <t>Gains in WAFU / Savings in demand</t>
  </si>
  <si>
    <t>Fixed capex</t>
  </si>
  <si>
    <t>£000s</t>
  </si>
  <si>
    <t>Variable capex</t>
  </si>
  <si>
    <t>Fixed opex</t>
  </si>
  <si>
    <t>Variable opex</t>
  </si>
  <si>
    <t>Opex savings</t>
  </si>
  <si>
    <t>Fixed env &amp; social</t>
  </si>
  <si>
    <t>Variable env &amp; social</t>
  </si>
  <si>
    <t>Fixed carbon costs</t>
  </si>
  <si>
    <t>Variable carbon costs</t>
  </si>
  <si>
    <t>Customer willingness to pay</t>
  </si>
  <si>
    <t>Sum of above (excl WAFU)</t>
  </si>
  <si>
    <t>59a</t>
  </si>
  <si>
    <t xml:space="preserve">DISTRIBUTION SIDE </t>
  </si>
  <si>
    <t>59.1a</t>
  </si>
  <si>
    <t>Options to reduce Distribution Losses</t>
  </si>
  <si>
    <t>59.2a</t>
  </si>
  <si>
    <t>Options to reduce Distribution System Operating Use (DSOU) losses</t>
  </si>
  <si>
    <t>60a</t>
  </si>
  <si>
    <t xml:space="preserve">PRODUCTION SIDE </t>
  </si>
  <si>
    <t>60.1a</t>
  </si>
  <si>
    <t>Options to reduce treatment works losses</t>
  </si>
  <si>
    <t>60.2a</t>
  </si>
  <si>
    <t>Options to reduce outage</t>
  </si>
  <si>
    <t>61a</t>
  </si>
  <si>
    <t>CUSTOMER SIDE</t>
  </si>
  <si>
    <t>61.1a</t>
  </si>
  <si>
    <t>Options to change volume delivered to measured households</t>
  </si>
  <si>
    <t>61.2a</t>
  </si>
  <si>
    <t>Options to change volume delivered to unmeasured households</t>
  </si>
  <si>
    <t>61.3a</t>
  </si>
  <si>
    <t>Options to change volume delivered to measured non households</t>
  </si>
  <si>
    <t>61.4a</t>
  </si>
  <si>
    <t>Options to change volume delivered to unmeasured non households</t>
  </si>
  <si>
    <t>61.5a</t>
  </si>
  <si>
    <t>Options to reduce water taken unbilled</t>
  </si>
  <si>
    <t>61.6a</t>
  </si>
  <si>
    <t>Options impacting on measured Non Household - USPL</t>
  </si>
  <si>
    <t>61.7a</t>
  </si>
  <si>
    <t>Options impacting on unmeasured Non Household - USPL</t>
  </si>
  <si>
    <t>61.8a</t>
  </si>
  <si>
    <t>Options impacting on measured Household - USPL</t>
  </si>
  <si>
    <t>61.9a</t>
  </si>
  <si>
    <t>Options impacting on unmeasured Household - USPL</t>
  </si>
  <si>
    <t>61.10a</t>
  </si>
  <si>
    <t>Options impacting on Void properties - USPL</t>
  </si>
  <si>
    <t>Start dates</t>
  </si>
  <si>
    <t>Option Categories</t>
  </si>
  <si>
    <t>Aquifer recharge</t>
  </si>
  <si>
    <t>Bulk supply</t>
  </si>
  <si>
    <t>Conjunctive use</t>
  </si>
  <si>
    <t>Desalination</t>
  </si>
  <si>
    <t>Effluent reuse</t>
  </si>
  <si>
    <t>GW enhancement</t>
  </si>
  <si>
    <t>GW new</t>
  </si>
  <si>
    <t>Reservoir enlargement</t>
  </si>
  <si>
    <t>New reservoir</t>
  </si>
  <si>
    <t>2029-30</t>
  </si>
  <si>
    <t>SW enhancement</t>
  </si>
  <si>
    <t>2030-31</t>
  </si>
  <si>
    <t>SW new</t>
  </si>
  <si>
    <t>2031-32</t>
  </si>
  <si>
    <t>Active leakage management</t>
  </si>
  <si>
    <t>Mains replacement (not trunk mains)</t>
  </si>
  <si>
    <t>Pressure management</t>
  </si>
  <si>
    <t>Other leakage control</t>
  </si>
  <si>
    <t>Trunk mains renewal</t>
  </si>
  <si>
    <t>Pumps</t>
  </si>
  <si>
    <t>Service reservoir</t>
  </si>
  <si>
    <t>Water treatment works loss recovery</t>
  </si>
  <si>
    <t>Water treatment works capacity increase</t>
  </si>
  <si>
    <t>Cistern displacement device</t>
  </si>
  <si>
    <t>Household water audit</t>
  </si>
  <si>
    <t>Commercial water audit</t>
  </si>
  <si>
    <t>Customer education / awareness</t>
  </si>
  <si>
    <t>Other water efficiency</t>
  </si>
  <si>
    <t>Metering optants</t>
  </si>
  <si>
    <t>Metering change of occupancy</t>
  </si>
  <si>
    <t>Metering compulsory</t>
  </si>
  <si>
    <t>Metering other selective</t>
  </si>
  <si>
    <t>Supply pipe repairs / replacement</t>
  </si>
  <si>
    <t>Outdoor water efficiency devices</t>
  </si>
  <si>
    <t>Retrofitting indoor water efficiency devices</t>
  </si>
  <si>
    <t>Alternative tariffs</t>
  </si>
  <si>
    <t>Collaborative R&amp;D</t>
  </si>
  <si>
    <t>Table 6: Preferred list of water management options</t>
  </si>
  <si>
    <t>DRY YEAR PLANNED GAINS IN WAFU OR SAVINGS IN DEMAND (Ml/d) - TO BE COMPLETED FOR ALL PREFERRED OPTIONS 
(WAFU gains for each year are individual year gains and not cumulative gains)</t>
  </si>
  <si>
    <t>Row Ref</t>
  </si>
  <si>
    <t>Option Name  
[Insert / delete non-numbered lines to suit]</t>
  </si>
  <si>
    <t>Option Reference No.</t>
  </si>
  <si>
    <t>Resource Management</t>
  </si>
  <si>
    <t>Increase raw water abstractions</t>
  </si>
  <si>
    <t>(insert row above)</t>
  </si>
  <si>
    <t>Raw water imports</t>
  </si>
  <si>
    <t>Potable water Imports (input reductions as -ve)</t>
  </si>
  <si>
    <t>Reduce raw water losses and operational use 
(input as -ve)</t>
  </si>
  <si>
    <t>Reduced raw water export (including non potable supplies)</t>
  </si>
  <si>
    <t>Reduce raw water exports  (input as -ve)</t>
  </si>
  <si>
    <t>Reduce non potable supplies (input as -ve)</t>
  </si>
  <si>
    <t>Reduce potable water exports (input as -ve)</t>
  </si>
  <si>
    <t>Other options to increase deployable output</t>
  </si>
  <si>
    <t>Distribution Side Management</t>
  </si>
  <si>
    <t>Reduce distribution losses  (input as -ve)</t>
  </si>
  <si>
    <t>Reduce distribution system operational use (DSOU)  (input as -ve)</t>
  </si>
  <si>
    <t>Production Side Management, Specify Below....</t>
  </si>
  <si>
    <t>Reduce treatment works losses (input as -ve)</t>
  </si>
  <si>
    <t>Reduce outages (input as -ve)</t>
  </si>
  <si>
    <t>Customer Side Management</t>
  </si>
  <si>
    <t>Change volume delivered to measured non households 
(input reductions as -ve)</t>
  </si>
  <si>
    <t>Change volume delivered to unmeasured non households
(input reductions as -ve)</t>
  </si>
  <si>
    <t>Change volume delivered to measured households
(input reductions as -ve)</t>
  </si>
  <si>
    <t>Change volume delivered to unmeasured households
(input reductions as -ve)</t>
  </si>
  <si>
    <t>Options to reduce water taken unbilled (input as -ve)</t>
  </si>
  <si>
    <t>Options impacting on measured Non Household - USPL
(input reductions as -ve)</t>
  </si>
  <si>
    <t>l/pr</t>
  </si>
  <si>
    <t>Options impacting on unmeasured Non Household - USPL
(input reductions as -ve)</t>
  </si>
  <si>
    <t>Options impacting on measured Household - USPL
(input reductions as -ve)</t>
  </si>
  <si>
    <t>Options impacting on unmeasured Household - USPL
(input reductions as -ve)</t>
  </si>
  <si>
    <t>Options impacting on Void properties - USPL
(input reductions as -ve)</t>
  </si>
  <si>
    <t>Table 7: Final planning water supply</t>
  </si>
  <si>
    <t>1FP</t>
  </si>
  <si>
    <t>Raw Water Abstracted</t>
  </si>
  <si>
    <t>2FP</t>
  </si>
  <si>
    <t xml:space="preserve">Raw Water Imported </t>
  </si>
  <si>
    <t>2BL+ (6. Preferred scenario ref 58.2)</t>
  </si>
  <si>
    <t>3FP</t>
  </si>
  <si>
    <t>Potable Water Imported</t>
  </si>
  <si>
    <t>3BL+ (6. Preferred scenario ref 58.3)</t>
  </si>
  <si>
    <t>Resource (and process) losses</t>
  </si>
  <si>
    <t>5FP</t>
  </si>
  <si>
    <t>Raw Water Exported (raw exports and non potable uses)</t>
  </si>
  <si>
    <t>5BL+ (6. Preferred scenario ref 58.5)</t>
  </si>
  <si>
    <t>6FP</t>
  </si>
  <si>
    <t>Potable Water Exported</t>
  </si>
  <si>
    <t>6BL+ (6. Preferred scenario ref 58.6)</t>
  </si>
  <si>
    <t>-</t>
  </si>
  <si>
    <t>7FP</t>
  </si>
  <si>
    <t>Deployable Output</t>
  </si>
  <si>
    <t>9FP</t>
  </si>
  <si>
    <t>10FP</t>
  </si>
  <si>
    <t>10BL+ (6. Preferred scenario ref 60.2)</t>
  </si>
  <si>
    <t>Table 8: Final planning water demand</t>
  </si>
  <si>
    <t>Derivation / Impact of preferred options</t>
  </si>
  <si>
    <t>19FP</t>
  </si>
  <si>
    <t>Water Delivered Measured Non Household</t>
  </si>
  <si>
    <t>Calculated BL+Preferred options</t>
  </si>
  <si>
    <t>20FP</t>
  </si>
  <si>
    <t>Water Delivered Unmeasured Non Household</t>
  </si>
  <si>
    <t>21FP</t>
  </si>
  <si>
    <t>Water Delivered Measured Household</t>
  </si>
  <si>
    <t>22FP</t>
  </si>
  <si>
    <t>Water Delivered Unmeasured Household</t>
  </si>
  <si>
    <t>23FP</t>
  </si>
  <si>
    <t>19FP-34FP</t>
  </si>
  <si>
    <t>24FP</t>
  </si>
  <si>
    <t>20FP-35FP</t>
  </si>
  <si>
    <t>21FP-36FP</t>
  </si>
  <si>
    <t>22FP-37FP</t>
  </si>
  <si>
    <t>27 -</t>
  </si>
  <si>
    <t>n/a in FP</t>
  </si>
  <si>
    <t xml:space="preserve"> -  </t>
  </si>
  <si>
    <t>28 -</t>
  </si>
  <si>
    <t>29FP</t>
  </si>
  <si>
    <t>(25FP*1,000,000)/(51FP*1,000)</t>
  </si>
  <si>
    <t>29.1FP</t>
  </si>
  <si>
    <t>Input brief explanation here</t>
  </si>
  <si>
    <t>29.2FP</t>
  </si>
  <si>
    <t>29.3FP</t>
  </si>
  <si>
    <t>29.4FP</t>
  </si>
  <si>
    <t>29.5FP</t>
  </si>
  <si>
    <t>29.6FP</t>
  </si>
  <si>
    <t>30FP</t>
  </si>
  <si>
    <t>(26FP*1,000,000)/(52FP*1,000)</t>
  </si>
  <si>
    <t>30.1FP</t>
  </si>
  <si>
    <t>30.2FP</t>
  </si>
  <si>
    <t>30.3FP</t>
  </si>
  <si>
    <t>30.4FP</t>
  </si>
  <si>
    <t>30.5FP</t>
  </si>
  <si>
    <t>30.6FP</t>
  </si>
  <si>
    <t>31FP</t>
  </si>
  <si>
    <t>((25FP+26FP)*1,000,000))/(51FP+52FP*1,000)</t>
  </si>
  <si>
    <t>32FP</t>
  </si>
  <si>
    <t>33FP</t>
  </si>
  <si>
    <t>34FP</t>
  </si>
  <si>
    <t>35FP</t>
  </si>
  <si>
    <t>36FP</t>
  </si>
  <si>
    <t>37FP</t>
  </si>
  <si>
    <t>38FP</t>
  </si>
  <si>
    <t>39FP</t>
  </si>
  <si>
    <t>Sum(34FP:39FP)</t>
  </si>
  <si>
    <t>41FP</t>
  </si>
  <si>
    <t>(40FP*1,000,000)/(48FP*1,000)</t>
  </si>
  <si>
    <t>42FP</t>
  </si>
  <si>
    <t>Measured Non Household - Properties</t>
  </si>
  <si>
    <t>43FP</t>
  </si>
  <si>
    <t>Unmeasured Non Household - Properties</t>
  </si>
  <si>
    <t>44FP</t>
  </si>
  <si>
    <t>45FP</t>
  </si>
  <si>
    <t>Measured Household - Properties (excl voids)</t>
  </si>
  <si>
    <t>Pre-plan year = input.
Forecast years = Previous year 45FP + sum(45.1FP:45.6FP)</t>
  </si>
  <si>
    <t>45.1FP</t>
  </si>
  <si>
    <t>New properties</t>
  </si>
  <si>
    <t>45.2FP</t>
  </si>
  <si>
    <t>45.3FP</t>
  </si>
  <si>
    <t>45.4FP</t>
  </si>
  <si>
    <t>45.5FP</t>
  </si>
  <si>
    <t>Selective metering properties</t>
  </si>
  <si>
    <t>45.6FP</t>
  </si>
  <si>
    <t>45.7FP</t>
  </si>
  <si>
    <t>46FP</t>
  </si>
  <si>
    <t>47FP</t>
  </si>
  <si>
    <t>48FP</t>
  </si>
  <si>
    <t>SUM(42FP:45FP)+45.7FP+46FP+47FP</t>
  </si>
  <si>
    <t>49FP</t>
  </si>
  <si>
    <t>50FP</t>
  </si>
  <si>
    <t>51FP</t>
  </si>
  <si>
    <t>52FP</t>
  </si>
  <si>
    <t>53FP</t>
  </si>
  <si>
    <t>49FP+Sum(50FP:52FP)</t>
  </si>
  <si>
    <t>54FP</t>
  </si>
  <si>
    <t>51FP/45FP</t>
  </si>
  <si>
    <t>55FP</t>
  </si>
  <si>
    <t>56FP</t>
  </si>
  <si>
    <t>45FP/45FP+46FP</t>
  </si>
  <si>
    <t>57FP</t>
  </si>
  <si>
    <t>45FP/(45FP+45.7FP+46FP+47FP)</t>
  </si>
  <si>
    <t>Table 9: Final planning water supply</t>
  </si>
  <si>
    <t>11FP</t>
  </si>
  <si>
    <t>Distribution Input</t>
  </si>
  <si>
    <t>19FP+20FP+21FP+22FP+32FP+33FP+38FP+39FP</t>
  </si>
  <si>
    <t>12FP</t>
  </si>
  <si>
    <t>12FP+(2FP+3FP)-(5FP+6FP)</t>
  </si>
  <si>
    <t>14FP</t>
  </si>
  <si>
    <t>15FP</t>
  </si>
  <si>
    <t>14FP+15FP</t>
  </si>
  <si>
    <t>13FP-11FP</t>
  </si>
  <si>
    <t>18FP</t>
  </si>
  <si>
    <t>17FP-16FP</t>
  </si>
  <si>
    <t>Table 10: Drought plan links and Deployable Output Overview</t>
  </si>
  <si>
    <t>10.1 Planning scenarios</t>
  </si>
  <si>
    <t>10.2 Water resources management plan</t>
  </si>
  <si>
    <t>10.3 Drought plan</t>
  </si>
  <si>
    <t>10.4 Demand</t>
  </si>
  <si>
    <t>Drought Scenarios</t>
  </si>
  <si>
    <t>Drought
Description</t>
  </si>
  <si>
    <t>Drought Severity</t>
  </si>
  <si>
    <t>Plan in which scenario is used (highlights overlaps)</t>
  </si>
  <si>
    <t>Unrestricted Demand</t>
  </si>
  <si>
    <t>Restricted Demand</t>
  </si>
  <si>
    <t>WRMP</t>
  </si>
  <si>
    <t>Drought
Plan</t>
  </si>
  <si>
    <t>Description</t>
  </si>
  <si>
    <t>Marginal
Benefit (Ml/d)</t>
  </si>
  <si>
    <t>DO (Ml/d)</t>
  </si>
  <si>
    <t>Historic Droughts</t>
  </si>
  <si>
    <t>Y</t>
  </si>
  <si>
    <t>Additional Drought Scenarios</t>
  </si>
  <si>
    <t>Severe Drought</t>
  </si>
  <si>
    <t>Extreme Drought</t>
  </si>
  <si>
    <t>10.5 Summary report</t>
  </si>
  <si>
    <t>WRMP DO Overview</t>
  </si>
  <si>
    <t>Drought Plan Overview</t>
  </si>
  <si>
    <t>Impact on Supply Demand</t>
  </si>
  <si>
    <t>Demands</t>
  </si>
  <si>
    <t>Data validation: Cell D20</t>
  </si>
  <si>
    <t>Dry Year Annual Average</t>
  </si>
  <si>
    <t>Dry Year Critical Period</t>
  </si>
  <si>
    <t>Dry Year Annual Average - benchmarking data</t>
  </si>
  <si>
    <t>Dry Year Critical Period - benchmarking data</t>
  </si>
  <si>
    <t>Drought Supply Measures and Demand Restrictions Further Details</t>
  </si>
  <si>
    <t>WRMP DO
 Levels of Service</t>
  </si>
  <si>
    <t>WRMP
DO of Sources
 (not including drought measures)</t>
  </si>
  <si>
    <t>Fixed and Variable costs, Net Present Value, AIC and AISC of all feasible options (confidential)</t>
  </si>
  <si>
    <t>Grouped licences</t>
  </si>
  <si>
    <t>Additional notes (if desired)</t>
  </si>
  <si>
    <t>Financing costs</t>
  </si>
  <si>
    <t>7FP-(9FP+10FP)</t>
  </si>
  <si>
    <t>7BL+ 8BL+ (6. Preferred scenario ref 58.7) + (6. Preferred scenario ref 58.1)</t>
  </si>
  <si>
    <t>9BL+ (6. Preferred scenario ref 60.1)+(6. Preferred scenario ref 58.4)</t>
  </si>
  <si>
    <t>v15 - June 2018</t>
  </si>
  <si>
    <t>2017-18</t>
  </si>
  <si>
    <t>LEAKAGE BUNDLE 006</t>
  </si>
  <si>
    <t>DM_LEA_1.5</t>
  </si>
  <si>
    <t>N</t>
  </si>
  <si>
    <t>2020</t>
  </si>
  <si>
    <t>3</t>
  </si>
  <si>
    <t>LEAKAGE BUNDLE 007</t>
  </si>
  <si>
    <t>DM_LEA_1.6</t>
  </si>
  <si>
    <t>LEAKAGE BUNDLE 008</t>
  </si>
  <si>
    <t>DM_LEA_1.7</t>
  </si>
  <si>
    <t>LEAKAGE BUNDLE 009</t>
  </si>
  <si>
    <t>DM_LEA_1.8</t>
  </si>
  <si>
    <t>LEAKAGE BUNDLE 010</t>
  </si>
  <si>
    <t>DM_LEA_1.9</t>
  </si>
  <si>
    <t>Live network - 500 - SST</t>
  </si>
  <si>
    <t>DM_SST_LEA_500</t>
  </si>
  <si>
    <t>LEAKAGE BUNDLE 001</t>
  </si>
  <si>
    <t>DM_LEA_1.0</t>
  </si>
  <si>
    <t>LEAKAGE BUNDLE 002</t>
  </si>
  <si>
    <t>DM_LEA_1.1</t>
  </si>
  <si>
    <t>LEAKAGE BUNDLE 003</t>
  </si>
  <si>
    <t>DM_LEA_1.2</t>
  </si>
  <si>
    <t>LEAKAGE BUNDLE 004</t>
  </si>
  <si>
    <t>DM_LEA_1.3</t>
  </si>
  <si>
    <t>LEAKAGE BUNDLE 005</t>
  </si>
  <si>
    <t>DM_LEA_1.4</t>
  </si>
  <si>
    <t>LEAKAGE BUNDLE 020</t>
  </si>
  <si>
    <t>DM_LEA_20</t>
  </si>
  <si>
    <t>Comitted Bundle 20</t>
  </si>
  <si>
    <t>Non-metering</t>
  </si>
  <si>
    <t>DM_WEFF_1.4</t>
  </si>
  <si>
    <t xml:space="preserve">Water efficiency commitment </t>
  </si>
  <si>
    <t>DM_WEFF_1.5</t>
  </si>
  <si>
    <t>AMR Compulsory</t>
  </si>
  <si>
    <t>DM_WEFF_1.0</t>
  </si>
  <si>
    <t>AMR Enhanced</t>
  </si>
  <si>
    <t>DM_WEFF_1.1</t>
  </si>
  <si>
    <t>AMR Change of Occupier</t>
  </si>
  <si>
    <t>DM_WEFF_1.2</t>
  </si>
  <si>
    <t>Top 5 non-exclusive AIC</t>
  </si>
  <si>
    <t>DM_WEFF_1.3</t>
  </si>
  <si>
    <t>Compulsory metering (AMR)</t>
  </si>
  <si>
    <t>DM_207A</t>
  </si>
  <si>
    <t>Compulsory metering (AMI)</t>
  </si>
  <si>
    <t>DM_207S</t>
  </si>
  <si>
    <t>AMR enhanced free metering - Committed</t>
  </si>
  <si>
    <t>DM_206A_Committed</t>
  </si>
  <si>
    <t>Bundle 20</t>
  </si>
  <si>
    <t>DM_SST_LEA_20</t>
  </si>
  <si>
    <t>Live Network</t>
  </si>
  <si>
    <t>1 in 40 years</t>
  </si>
  <si>
    <t>Ken MacDonald</t>
  </si>
  <si>
    <t>MAPW</t>
  </si>
  <si>
    <t>Groundwater</t>
  </si>
  <si>
    <t>Licence</t>
  </si>
  <si>
    <t>HOPW</t>
  </si>
  <si>
    <t>Water Quality</t>
  </si>
  <si>
    <t>CCPW</t>
  </si>
  <si>
    <t>Blithfield Reservoir</t>
  </si>
  <si>
    <t>Surface Water</t>
  </si>
  <si>
    <t>Inflows to Blithfield Reservoir in dry year</t>
  </si>
  <si>
    <t>Value based on modelled conjunctive use during critical drought year 1975/76</t>
  </si>
  <si>
    <t>River Severn</t>
  </si>
  <si>
    <t>River regulation capacity from Clywedog Reservoir and Shropshire Groundwater Scheme in dry year</t>
  </si>
  <si>
    <t>BB-MG-SM</t>
  </si>
  <si>
    <t>BBPW</t>
  </si>
  <si>
    <t>Pump infrastructure</t>
  </si>
  <si>
    <t>MGPWC</t>
  </si>
  <si>
    <t>water level</t>
  </si>
  <si>
    <t>SMPW</t>
  </si>
  <si>
    <t>water quality</t>
  </si>
  <si>
    <t>MB-SE</t>
  </si>
  <si>
    <t>MBPW</t>
  </si>
  <si>
    <t>SEPW</t>
  </si>
  <si>
    <t>CR-HU</t>
  </si>
  <si>
    <t>CRPW1</t>
  </si>
  <si>
    <t>Water quality</t>
  </si>
  <si>
    <t>HUPW</t>
  </si>
  <si>
    <t>Site decommissioned</t>
  </si>
  <si>
    <t>AS-CH-CO-HA-HI-KI-PR</t>
  </si>
  <si>
    <t>ASPW</t>
  </si>
  <si>
    <t>pump infrastructure</t>
  </si>
  <si>
    <t>CHPW</t>
  </si>
  <si>
    <t>pump and blend (nitrate)</t>
  </si>
  <si>
    <t>COPW</t>
  </si>
  <si>
    <t>Licence (Kidderminster Group)</t>
  </si>
  <si>
    <t>HAPW</t>
  </si>
  <si>
    <t>site decommissioned</t>
  </si>
  <si>
    <t>HIPW1</t>
  </si>
  <si>
    <t>KIPW1</t>
  </si>
  <si>
    <t>water quality (blend capacity)</t>
  </si>
  <si>
    <t>PRPW</t>
  </si>
  <si>
    <t>SH-SO</t>
  </si>
  <si>
    <t>SHPW</t>
  </si>
  <si>
    <t xml:space="preserve"> out of supply due to pesticide contamination</t>
  </si>
  <si>
    <t>SOPW</t>
  </si>
  <si>
    <t>out of supply due to failure of blend (Slade Heath)</t>
  </si>
  <si>
    <t>BV-LH-PH-SA-SS</t>
  </si>
  <si>
    <t>BVPW</t>
  </si>
  <si>
    <t>LHPW</t>
  </si>
  <si>
    <t>pump and treatment</t>
  </si>
  <si>
    <t>PHPW</t>
  </si>
  <si>
    <t>SAPW</t>
  </si>
  <si>
    <t>SSPW</t>
  </si>
  <si>
    <t>FR-TV</t>
  </si>
  <si>
    <t>FRPW</t>
  </si>
  <si>
    <t>TVPW</t>
  </si>
  <si>
    <t>Potable water export to: STWL licence share</t>
  </si>
  <si>
    <t>STWL Minor Exports</t>
  </si>
  <si>
    <t>1.1.7</t>
  </si>
  <si>
    <t>Warton</t>
  </si>
  <si>
    <t>1.1.9</t>
  </si>
  <si>
    <t>1.1.10</t>
  </si>
  <si>
    <t>1.1.12</t>
  </si>
  <si>
    <t>SOPW/SHPW</t>
  </si>
  <si>
    <t>1.4.1</t>
  </si>
  <si>
    <t>Coven</t>
  </si>
  <si>
    <t>1.4.5</t>
  </si>
  <si>
    <t>Trent 40</t>
  </si>
  <si>
    <t>6.1.1</t>
  </si>
  <si>
    <t>Trent 70</t>
  </si>
  <si>
    <t>6.1.3</t>
  </si>
  <si>
    <t>40mld Trent</t>
  </si>
  <si>
    <t>2.1.1.1</t>
  </si>
  <si>
    <t>Dam height blithfield</t>
  </si>
  <si>
    <t>2.2.1.1</t>
  </si>
  <si>
    <t>Dam height 2m blithfield</t>
  </si>
  <si>
    <t>2.2.2.1</t>
  </si>
  <si>
    <t>58.2a</t>
  </si>
  <si>
    <t>Options to increase raw imports</t>
  </si>
  <si>
    <t>58.3a</t>
  </si>
  <si>
    <t>Options to increase potable imports</t>
  </si>
  <si>
    <t>58.4a</t>
  </si>
  <si>
    <t xml:space="preserve">Options to reduce raw water losses and operational use </t>
  </si>
  <si>
    <t>58.5a</t>
  </si>
  <si>
    <t>Options to reduce raw water exports</t>
  </si>
  <si>
    <t>58.6a</t>
  </si>
  <si>
    <t>Options to reduce potable water exports</t>
  </si>
  <si>
    <t>58.7a</t>
  </si>
  <si>
    <t>Other options to increase Deployable Output</t>
  </si>
  <si>
    <t>7.3.1.1</t>
  </si>
  <si>
    <t>7.3.2.2</t>
  </si>
  <si>
    <t>7.3.3</t>
  </si>
  <si>
    <t>UU River Severn</t>
  </si>
  <si>
    <t>7.5.1.5</t>
  </si>
  <si>
    <t xml:space="preserve">SHPW / SOPW </t>
  </si>
  <si>
    <t>WRMP
Additional Yield from Drought Supply Measures (e.g. drought permits or orders)</t>
  </si>
  <si>
    <t>WRMP
Impact on DO of drought plan Demand Restrictions (e.g. TUBs)</t>
  </si>
  <si>
    <t>Drought Plan
Additional Yield from Further Supply Measures (e.g. drought permits or orders)</t>
  </si>
  <si>
    <t>Drought Plan
Impact on DO of Further Demand Restrictions (e.g. TUBs)</t>
  </si>
  <si>
    <t>0.5% chance in any given year</t>
  </si>
  <si>
    <t>(1) (2) (3)</t>
  </si>
  <si>
    <t>(4)</t>
  </si>
  <si>
    <t>(8) (9)</t>
  </si>
  <si>
    <t>(5)</t>
  </si>
  <si>
    <t>2% chance in any given year</t>
  </si>
  <si>
    <t>(5) (6)</t>
  </si>
  <si>
    <t xml:space="preserve">Definition of DO:  For the purposes of this table this is defined as water available for use by customers excluding outage and climate change
Definition of demand: for the purposes of this table this is defined as distribution input
DO Approach:  for historic droughts use Aquator modelling over full 1884 - 2014 series to calculate No Restrictions and Levels of Service DO results.  For extreme droughts, Aquator modelling carried out drought years only giving NR results only  
LoS: Temporary Use Ban not required more than 1 year in every 40 years
Constraint on DO:  individual groundwater sites variously constrained by treatment, pumps, licence etc.  Supply system as a whole constrained by conjunctive use capacity and flows in Upper Blithe and River Severn
Critical Year(s) For the historic sequence critical years are 1896, 1976 &amp; 2011 
Data length, quality:  Full data length is 1884 - 2014
Approach to Drought Severity:  
</t>
  </si>
  <si>
    <t xml:space="preserve">Historic Drought Scenarios have been selected based on the original reference scenario in the PR14 plan (1976) and the critical year identified in the PR19 update (2011).  The DO runs also identified an additional critical year in 1896.  
Additional drought scenarios were designed to address guidelines requirements to consider more extreme droughts than appeared in the historic record.  Accordingly a sequence of synthetic droughts has been generated based on stochastic techniques. These identified flow sequences equivalent to 1 in 200 and 1 in 500 year events for drought durations of 18 months, 24 months and 30 months respectively.  The impact on DO was most severe for the two 30 month sequences and these values have been presented here.  These differ from the historic record runs in that only No Restriction output is available.  Accordingly the LoS value is estimated only.  </t>
  </si>
  <si>
    <t xml:space="preserve">Within WRMP DO calculation it is assumed that supply measures (1) , (2) and (3); and demand measure (4) (appeals for restraint) are used before invoking a TUB.   Modelling of additional drought scenarios makes use of the same control curves and operational rules so the same options are employed.  
For the drought plan, those measures that have been quantified are those that would only be used during the severe stages of a drought, that is after the apply for a TUBs control curve has been crossed.  Measures include supply side measures (8) and (9) and demand side measures (5) and (6) although for historic droughts it has been assumed that NEUBS are not required.  
The savings from demand side measures (4) , (5) and (6) have been estimated within the relevant Aquator model demand and savings profiles.  When these are compared  to those normalised to the demand values in section 10.4 it can be seen these are less than maximum savings.  This is because modelling assumes demand side measures are implemented mid season as the relevant curves are crossed rather than at the start of summer as might be expected in a water savings campaign.  
The savings from supply side measures are similarly taken fron the Aquator model and associated datasets.  The variability in yield is a function of the impact of the River Trent HOF on the number of days in particular drought that the Nethertown Pumpback can operate.  In the more severe droughts use is heavily restricted under measure (2) but this also means that when a drought permit is put in place under measure (8) it has an increased impact.   </t>
  </si>
  <si>
    <t xml:space="preserve">The combined impact of supply side and demand side drought measures can be seen to provide a positive SDB i.e. a good operational surplus of supply, over a wide range of drought scenarios in the base year 2016/17.  
The Company has also considered the resilience of its drought supply system over the planning period to 2044/45.  The key drivers for change are climate change impacts on surface water sources, sustainability changes (reductions) to groundwater licences and increases in demand. This work indicates that we are resilient to more severe droughts than in the historic record and maintain a surplus under these scenarios.   </t>
  </si>
  <si>
    <t xml:space="preserve">Demands are based on the predicted 2016/17 Dry Year Annual Average baseline scenario.  The dry year factors are based on 1995 dry year demand outturn but some variability has been observed in the historic record for customer demand during water resources drought years.  For example demands during 2011 were in the normal range and no summer peak was observed.  Accordingly demand values have not been varied between drought scenarios.  </t>
  </si>
  <si>
    <t>Individual measures available in drought plan (not all selected in scenarios):
  (1)  Blithfield Reservoir Conservation Measures - this allows storage to be conserved in the winter and spring when water is available in the River Severn
  (2)  Use of Nethertown Pumpback - this allows the 22.7 Ml/d compensation release to the River Blithe plus any downstream runoff to be recirculated back to the Reservoir.  Use is constrained by a HOF condition for the River Trent at North Muskham
  (3)  Blithfield Potable Infusion - this allows up to 18 Ml/d of surplus treated water from our mains network to be pumped up to Blithfield Reservoir.  This surplus is available between October and March.  
  (4) Appeals for Restraint - publicity campaigns generate up to 3% reductions in customer demand  
  (5) Temporary Use Ban - restrictions in use of hosepipes generate up to 6.23 % additional reductions in customer demand
  (6) Non Essential Use Ban - restrictions in selected non-household uses generate up to 5.87% reductions in addition
  (7) Operation of Blithfield Reservoir at Low Levels permits continued output at low rates subject to additional treatment constraints - no estimate of savings included here
  (8) Nethertown Drought Permit allows pumpback to operate at 20 Ml/d when River Trent HOF in operation  
  (9) ) Hampton Loade Drought Order counteracts the Environment Agency River Severn Drought Order requiring 5% abstraction reduction
  (10) Rota Cuts allow minimum supplies to be made to customers  - not predicted to be required and no estimate of savings made
  (11) Leakage reductions - various measures to control leakage/ bring forward schemes for reduction, no estimate of savings included here</t>
  </si>
  <si>
    <t>Water trade</t>
  </si>
  <si>
    <t>CRT bham blithfied</t>
  </si>
  <si>
    <t>7.1.2.1</t>
  </si>
  <si>
    <t>SGW River Severn ph 6&amp;7</t>
  </si>
  <si>
    <t xml:space="preserve">SGW River Severn </t>
  </si>
  <si>
    <t xml:space="preserve">SGW River Severn  ph 678 </t>
  </si>
  <si>
    <t>South Staffs Water</t>
  </si>
  <si>
    <t>South Staffs WRZ</t>
  </si>
  <si>
    <t>BL DO minus (losses + potable exports) highlighted in yellow</t>
  </si>
  <si>
    <t>Water trade (raw water only - no WTW costed for)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</si>
</sst>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yyyy\-yy"/>
    <numFmt numFmtId="165" formatCode="0.0"/>
    <numFmt numFmtId="166" formatCode="0.000"/>
    <numFmt numFmtId="167" formatCode="yyyy/yy"/>
    <numFmt numFmtId="168" formatCode="#,##0.0"/>
    <numFmt numFmtId="169" formatCode="0.0000000"/>
    <numFmt numFmtId="170" formatCode="0.0000000000000"/>
  </numFmts>
  <fonts count="62" x14ac:knownFonts="1">
    <font>
      <sz val="12"/>
      <color theme="1"/>
      <name val="Arial"/>
      <family val="2"/>
    </font>
    <font>
      <sz val="10"/>
      <name val="Arial"/>
      <family val="2"/>
    </font>
    <font>
      <b/>
      <sz val="20"/>
      <name val="Arial"/>
      <family val="2"/>
    </font>
    <font>
      <sz val="12"/>
      <name val="Arial"/>
      <family val="2"/>
    </font>
    <font>
      <u/>
      <sz val="10"/>
      <color indexed="12"/>
      <name val="Arial"/>
      <family val="2"/>
    </font>
    <font>
      <u/>
      <sz val="12"/>
      <color indexed="12"/>
      <name val="Arial"/>
      <family val="2"/>
    </font>
    <font>
      <b/>
      <sz val="12"/>
      <color indexed="12"/>
      <name val="Arial"/>
      <family val="2"/>
    </font>
    <font>
      <b/>
      <sz val="12"/>
      <name val="Arial"/>
      <family val="2"/>
    </font>
    <font>
      <sz val="11"/>
      <name val="Arial"/>
      <family val="2"/>
    </font>
    <font>
      <sz val="12"/>
      <color indexed="47"/>
      <name val="Arial"/>
      <family val="2"/>
    </font>
    <font>
      <sz val="12"/>
      <color indexed="9"/>
      <name val="Arial"/>
      <family val="2"/>
    </font>
    <font>
      <sz val="10"/>
      <name val="Arial"/>
      <family val="2"/>
    </font>
    <font>
      <b/>
      <sz val="8"/>
      <name val="Arial"/>
      <family val="2"/>
    </font>
    <font>
      <sz val="10"/>
      <color indexed="47"/>
      <name val="Arial"/>
      <family val="2"/>
    </font>
    <font>
      <sz val="14"/>
      <name val="Arial"/>
      <family val="2"/>
    </font>
    <font>
      <sz val="10"/>
      <color indexed="10"/>
      <name val="Arial"/>
      <family val="2"/>
    </font>
    <font>
      <b/>
      <sz val="14"/>
      <name val="Arial"/>
      <family val="2"/>
    </font>
    <font>
      <b/>
      <sz val="10"/>
      <color indexed="55"/>
      <name val="Arial"/>
      <family val="2"/>
    </font>
    <font>
      <b/>
      <sz val="10"/>
      <color indexed="23"/>
      <name val="Arial"/>
      <family val="2"/>
    </font>
    <font>
      <b/>
      <sz val="10"/>
      <color indexed="10"/>
      <name val="Arial"/>
      <family val="2"/>
    </font>
    <font>
      <sz val="10"/>
      <color indexed="23"/>
      <name val="Arial"/>
      <family val="2"/>
    </font>
    <font>
      <sz val="10"/>
      <color indexed="55"/>
      <name val="Arial"/>
      <family val="2"/>
    </font>
    <font>
      <sz val="10.5"/>
      <color indexed="10"/>
      <name val="Arial"/>
      <family val="2"/>
    </font>
    <font>
      <sz val="10.5"/>
      <name val="Arial"/>
      <family val="2"/>
    </font>
    <font>
      <b/>
      <sz val="11"/>
      <name val="Arial"/>
      <family val="2"/>
    </font>
    <font>
      <sz val="11"/>
      <color indexed="10"/>
      <name val="Arial"/>
      <family val="2"/>
    </font>
    <font>
      <b/>
      <sz val="10"/>
      <name val="Arial"/>
      <family val="2"/>
    </font>
    <font>
      <b/>
      <sz val="11"/>
      <color indexed="10"/>
      <name val="Arial"/>
      <family val="2"/>
    </font>
    <font>
      <sz val="12"/>
      <color indexed="10"/>
      <name val="Arial"/>
      <family val="2"/>
    </font>
    <font>
      <sz val="10"/>
      <color indexed="9"/>
      <name val="Arial"/>
      <family val="2"/>
    </font>
    <font>
      <b/>
      <sz val="14"/>
      <color indexed="10"/>
      <name val="Arial"/>
      <family val="2"/>
    </font>
    <font>
      <b/>
      <sz val="14"/>
      <color indexed="9"/>
      <name val="Arial"/>
      <family val="2"/>
    </font>
    <font>
      <b/>
      <sz val="11"/>
      <color indexed="9"/>
      <name val="Arial"/>
      <family val="2"/>
    </font>
    <font>
      <sz val="11"/>
      <color indexed="9"/>
      <name val="Arial"/>
      <family val="2"/>
    </font>
    <font>
      <b/>
      <sz val="12"/>
      <color indexed="9"/>
      <name val="Arial"/>
      <family val="2"/>
    </font>
    <font>
      <b/>
      <sz val="12"/>
      <color indexed="10"/>
      <name val="Arial"/>
      <family val="2"/>
    </font>
    <font>
      <b/>
      <sz val="12"/>
      <color indexed="23"/>
      <name val="Arial"/>
      <family val="2"/>
    </font>
    <font>
      <b/>
      <sz val="10"/>
      <color indexed="9"/>
      <name val="Arial"/>
      <family val="2"/>
    </font>
    <font>
      <sz val="14"/>
      <color indexed="10"/>
      <name val="Arial"/>
      <family val="2"/>
    </font>
    <font>
      <b/>
      <sz val="14"/>
      <color indexed="23"/>
      <name val="Arial"/>
      <family val="2"/>
    </font>
    <font>
      <sz val="10"/>
      <color indexed="22"/>
      <name val="Arial"/>
      <family val="2"/>
    </font>
    <font>
      <sz val="11"/>
      <color indexed="55"/>
      <name val="Arial"/>
      <family val="2"/>
    </font>
    <font>
      <i/>
      <sz val="10"/>
      <name val="Arial"/>
      <family val="2"/>
    </font>
    <font>
      <b/>
      <sz val="12"/>
      <color rgb="FF000000"/>
      <name val="Arial"/>
      <family val="2"/>
    </font>
    <font>
      <b/>
      <sz val="18"/>
      <name val="Arial"/>
      <family val="2"/>
    </font>
    <font>
      <b/>
      <sz val="11"/>
      <color rgb="FF000000"/>
      <name val="Calibri"/>
      <family val="2"/>
    </font>
    <font>
      <sz val="12"/>
      <color indexed="81"/>
      <name val="Tahoma"/>
      <family val="2"/>
    </font>
    <font>
      <b/>
      <sz val="14"/>
      <color indexed="81"/>
      <name val="Tahoma"/>
      <family val="2"/>
    </font>
    <font>
      <sz val="14"/>
      <color indexed="81"/>
      <name val="Tahoma"/>
      <family val="2"/>
    </font>
    <font>
      <sz val="10"/>
      <color theme="1"/>
      <name val="Arial"/>
      <family val="2"/>
    </font>
    <font>
      <b/>
      <sz val="10"/>
      <color rgb="FF000000"/>
      <name val="Arial"/>
      <family val="2"/>
    </font>
    <font>
      <sz val="12"/>
      <color rgb="FFFF0000"/>
      <name val="Arial"/>
      <family val="2"/>
    </font>
    <font>
      <sz val="12"/>
      <color theme="0"/>
      <name val="Arial"/>
      <family val="2"/>
    </font>
    <font>
      <sz val="12"/>
      <color theme="1"/>
      <name val="Arial"/>
      <family val="2"/>
    </font>
    <font>
      <b/>
      <sz val="10"/>
      <color rgb="FF00B050"/>
      <name val="Arial"/>
      <family val="2"/>
    </font>
    <font>
      <sz val="10"/>
      <color rgb="FF00B050"/>
      <name val="Arial"/>
      <family val="2"/>
    </font>
    <font>
      <sz val="10"/>
      <color theme="0" tint="-0.499984740745262"/>
      <name val="Arial"/>
      <family val="2"/>
    </font>
    <font>
      <sz val="8"/>
      <color rgb="FF00B050"/>
      <name val="Arial"/>
      <family val="2"/>
    </font>
    <font>
      <b/>
      <sz val="9"/>
      <color indexed="81"/>
      <name val="Tahoma"/>
      <family val="2"/>
    </font>
    <font>
      <sz val="9"/>
      <color indexed="81"/>
      <name val="Tahoma"/>
      <family val="2"/>
    </font>
    <font>
      <sz val="10"/>
      <color theme="0" tint="-0.249977111117893"/>
      <name val="Arial"/>
      <family val="2"/>
    </font>
    <font>
      <b/>
      <sz val="12"/>
      <color rgb="FFFF0000"/>
      <name val="Arial"/>
      <family val="2"/>
    </font>
  </fonts>
  <fills count="1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rgb="FFFFFFFF"/>
        <bgColor rgb="FF000000"/>
      </patternFill>
    </fill>
    <fill>
      <patternFill patternType="solid">
        <fgColor rgb="FFFFFF00"/>
        <bgColor rgb="FF000000"/>
      </patternFill>
    </fill>
    <fill>
      <patternFill patternType="solid">
        <fgColor rgb="FFF4B084"/>
        <bgColor rgb="FF000000"/>
      </patternFill>
    </fill>
    <fill>
      <patternFill patternType="solid">
        <fgColor rgb="FFF8CBAD"/>
        <bgColor rgb="FF000000"/>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s>
  <borders count="9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diagonalDown="1">
      <left style="thin">
        <color indexed="9"/>
      </left>
      <right style="thin">
        <color indexed="9"/>
      </right>
      <top/>
      <bottom style="thin">
        <color indexed="9"/>
      </bottom>
      <diagonal style="thin">
        <color indexed="9"/>
      </diagonal>
    </border>
    <border>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style="thin">
        <color indexed="9"/>
      </left>
      <right style="thin">
        <color indexed="9"/>
      </right>
      <top style="thin">
        <color indexed="64"/>
      </top>
      <bottom style="thin">
        <color indexed="9"/>
      </bottom>
      <diagonal/>
    </border>
    <border>
      <left style="thin">
        <color indexed="9"/>
      </left>
      <right/>
      <top style="thin">
        <color indexed="64"/>
      </top>
      <bottom/>
      <diagonal/>
    </border>
    <border>
      <left/>
      <right style="thin">
        <color indexed="9"/>
      </right>
      <top style="thin">
        <color indexed="64"/>
      </top>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bottom/>
      <diagonal/>
    </border>
    <border>
      <left style="thin">
        <color indexed="9"/>
      </left>
      <right/>
      <top/>
      <bottom/>
      <diagonal/>
    </border>
    <border>
      <left/>
      <right style="thin">
        <color indexed="9"/>
      </right>
      <top/>
      <bottom/>
      <diagonal/>
    </border>
    <border>
      <left style="thin">
        <color indexed="9"/>
      </left>
      <right style="thin">
        <color indexed="64"/>
      </right>
      <top style="thin">
        <color indexed="9"/>
      </top>
      <bottom style="thin">
        <color indexed="9"/>
      </bottom>
      <diagonal/>
    </border>
    <border>
      <left style="thin">
        <color indexed="64"/>
      </left>
      <right/>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23"/>
      </right>
      <top/>
      <bottom style="thin">
        <color indexed="23"/>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23"/>
      </left>
      <right style="thin">
        <color indexed="23"/>
      </right>
      <top style="thin">
        <color indexed="23"/>
      </top>
      <bottom style="medium">
        <color indexed="64"/>
      </bottom>
      <diagonal/>
    </border>
    <border>
      <left style="thin">
        <color indexed="23"/>
      </left>
      <right style="medium">
        <color indexed="23"/>
      </right>
      <top style="thin">
        <color indexed="23"/>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9"/>
      </left>
      <right/>
      <top style="thin">
        <color indexed="9"/>
      </top>
      <bottom/>
      <diagonal/>
    </border>
  </borders>
  <cellStyleXfs count="11">
    <xf numFmtId="0" fontId="0" fillId="0" borderId="0"/>
    <xf numFmtId="0" fontId="1"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 fillId="0" borderId="0"/>
  </cellStyleXfs>
  <cellXfs count="1125">
    <xf numFmtId="0" fontId="0" fillId="0" borderId="0" xfId="0"/>
    <xf numFmtId="0" fontId="1" fillId="0" borderId="0" xfId="1" applyNumberFormat="1" applyProtection="1"/>
    <xf numFmtId="0" fontId="1" fillId="0" borderId="0" xfId="1" applyProtection="1"/>
    <xf numFmtId="0" fontId="1" fillId="0" borderId="2" xfId="1" applyBorder="1" applyProtection="1"/>
    <xf numFmtId="0" fontId="1" fillId="0" borderId="3" xfId="1" applyBorder="1" applyProtection="1"/>
    <xf numFmtId="0" fontId="1" fillId="0" borderId="0" xfId="1" applyBorder="1" applyProtection="1"/>
    <xf numFmtId="0" fontId="1" fillId="0" borderId="5" xfId="1" applyBorder="1" applyProtection="1"/>
    <xf numFmtId="0" fontId="3" fillId="0" borderId="0" xfId="1" applyFont="1" applyBorder="1" applyAlignment="1" applyProtection="1">
      <alignment vertical="center"/>
    </xf>
    <xf numFmtId="0" fontId="6" fillId="0" borderId="1" xfId="1" applyFont="1" applyBorder="1" applyAlignment="1" applyProtection="1">
      <alignment vertical="center"/>
    </xf>
    <xf numFmtId="0" fontId="7" fillId="0" borderId="0" xfId="1" applyFont="1" applyFill="1" applyBorder="1" applyAlignment="1" applyProtection="1">
      <alignment wrapText="1"/>
    </xf>
    <xf numFmtId="0" fontId="7" fillId="2" borderId="4" xfId="1" applyFont="1" applyFill="1" applyBorder="1" applyProtection="1"/>
    <xf numFmtId="0" fontId="7" fillId="2" borderId="0" xfId="1" applyFont="1" applyFill="1" applyBorder="1" applyAlignment="1" applyProtection="1">
      <alignment horizontal="center"/>
    </xf>
    <xf numFmtId="2" fontId="8" fillId="0" borderId="6" xfId="1" applyNumberFormat="1" applyFont="1" applyFill="1" applyBorder="1" applyAlignment="1" applyProtection="1">
      <alignment horizontal="left"/>
      <protection locked="0"/>
    </xf>
    <xf numFmtId="0" fontId="9" fillId="0" borderId="0" xfId="1" applyFont="1" applyBorder="1" applyProtection="1"/>
    <xf numFmtId="0" fontId="3" fillId="0" borderId="0" xfId="1" applyFont="1" applyBorder="1" applyProtection="1"/>
    <xf numFmtId="0" fontId="3" fillId="0" borderId="5" xfId="1" applyFont="1" applyBorder="1" applyProtection="1"/>
    <xf numFmtId="0" fontId="9" fillId="0" borderId="0" xfId="1" applyFont="1" applyProtection="1"/>
    <xf numFmtId="1" fontId="8" fillId="0" borderId="6" xfId="1" applyNumberFormat="1" applyFont="1" applyFill="1" applyBorder="1" applyAlignment="1" applyProtection="1">
      <alignment horizontal="left"/>
      <protection locked="0"/>
    </xf>
    <xf numFmtId="0" fontId="7" fillId="0" borderId="4" xfId="1" applyFont="1" applyFill="1" applyBorder="1" applyProtection="1"/>
    <xf numFmtId="0" fontId="10" fillId="0" borderId="0" xfId="1" applyFont="1" applyBorder="1" applyProtection="1"/>
    <xf numFmtId="0" fontId="7" fillId="2" borderId="0" xfId="1" applyFont="1" applyFill="1" applyBorder="1" applyAlignment="1" applyProtection="1">
      <alignment horizontal="right"/>
    </xf>
    <xf numFmtId="0" fontId="8" fillId="0" borderId="6" xfId="3" applyFont="1" applyFill="1" applyBorder="1" applyAlignment="1" applyProtection="1">
      <alignment horizontal="left"/>
      <protection locked="0"/>
    </xf>
    <xf numFmtId="164" fontId="8" fillId="0" borderId="6" xfId="1" applyNumberFormat="1" applyFont="1" applyFill="1" applyBorder="1" applyAlignment="1" applyProtection="1">
      <alignment horizontal="left"/>
      <protection locked="0"/>
    </xf>
    <xf numFmtId="0" fontId="7" fillId="2" borderId="0" xfId="1" applyFont="1" applyFill="1" applyBorder="1" applyProtection="1"/>
    <xf numFmtId="14" fontId="8" fillId="0" borderId="6" xfId="1" applyNumberFormat="1" applyFont="1" applyFill="1" applyBorder="1" applyAlignment="1" applyProtection="1">
      <alignment horizontal="left"/>
      <protection locked="0"/>
    </xf>
    <xf numFmtId="2" fontId="8" fillId="0" borderId="0" xfId="1" applyNumberFormat="1" applyFont="1" applyFill="1" applyBorder="1" applyAlignment="1" applyProtection="1">
      <alignment horizontal="left"/>
      <protection locked="0"/>
    </xf>
    <xf numFmtId="0" fontId="3" fillId="0" borderId="0" xfId="1" applyFont="1" applyProtection="1"/>
    <xf numFmtId="0" fontId="8" fillId="0" borderId="0" xfId="1" applyFont="1" applyBorder="1" applyProtection="1"/>
    <xf numFmtId="0" fontId="12" fillId="2" borderId="4" xfId="1" applyFont="1" applyFill="1" applyBorder="1" applyProtection="1"/>
    <xf numFmtId="0" fontId="13" fillId="0" borderId="0" xfId="1" applyFont="1" applyProtection="1"/>
    <xf numFmtId="0" fontId="2" fillId="0" borderId="0" xfId="1" applyFont="1" applyFill="1" applyBorder="1" applyAlignment="1" applyProtection="1">
      <alignment wrapText="1"/>
    </xf>
    <xf numFmtId="0" fontId="3" fillId="0" borderId="2" xfId="1" applyFont="1" applyBorder="1" applyAlignment="1" applyProtection="1">
      <alignment vertical="center"/>
    </xf>
    <xf numFmtId="0" fontId="1" fillId="0" borderId="2" xfId="1" applyFill="1" applyBorder="1" applyProtection="1"/>
    <xf numFmtId="0" fontId="1" fillId="0" borderId="4" xfId="1" applyBorder="1" applyProtection="1"/>
    <xf numFmtId="0" fontId="3" fillId="0" borderId="8" xfId="1" applyFont="1" applyFill="1" applyBorder="1" applyProtection="1"/>
    <xf numFmtId="0" fontId="3" fillId="0" borderId="0" xfId="1" applyFont="1" applyFill="1" applyBorder="1" applyProtection="1"/>
    <xf numFmtId="0" fontId="1" fillId="0" borderId="0" xfId="1" applyFill="1" applyBorder="1" applyProtection="1"/>
    <xf numFmtId="0" fontId="14" fillId="0" borderId="0" xfId="1" applyFont="1" applyFill="1" applyProtection="1"/>
    <xf numFmtId="0" fontId="3" fillId="3" borderId="8" xfId="1" applyFont="1" applyFill="1" applyBorder="1" applyProtection="1"/>
    <xf numFmtId="0" fontId="3" fillId="0" borderId="4" xfId="1" applyFont="1" applyBorder="1" applyProtection="1"/>
    <xf numFmtId="0" fontId="3" fillId="4" borderId="8" xfId="1" applyFont="1" applyFill="1" applyBorder="1" applyProtection="1"/>
    <xf numFmtId="0" fontId="3" fillId="5" borderId="8" xfId="1" applyFont="1" applyFill="1" applyBorder="1" applyProtection="1"/>
    <xf numFmtId="0" fontId="3" fillId="6" borderId="8" xfId="1" applyFont="1" applyFill="1" applyBorder="1" applyProtection="1"/>
    <xf numFmtId="0" fontId="3" fillId="0" borderId="9" xfId="1" applyFont="1" applyFill="1" applyBorder="1" applyProtection="1"/>
    <xf numFmtId="0" fontId="3" fillId="0" borderId="10" xfId="1" applyFont="1" applyFill="1" applyBorder="1" applyProtection="1"/>
    <xf numFmtId="0" fontId="1" fillId="0" borderId="10" xfId="1" applyFill="1" applyBorder="1" applyProtection="1"/>
    <xf numFmtId="0" fontId="1" fillId="0" borderId="11" xfId="1" applyBorder="1" applyProtection="1"/>
    <xf numFmtId="0" fontId="15" fillId="0" borderId="2" xfId="1" applyFont="1" applyBorder="1" applyProtection="1"/>
    <xf numFmtId="0" fontId="6" fillId="0" borderId="2" xfId="1" applyFont="1" applyBorder="1" applyAlignment="1" applyProtection="1">
      <alignment vertical="center"/>
    </xf>
    <xf numFmtId="0" fontId="6" fillId="0" borderId="2" xfId="1" applyFont="1" applyBorder="1"/>
    <xf numFmtId="0" fontId="7" fillId="0" borderId="4" xfId="1" applyFont="1" applyBorder="1" applyProtection="1"/>
    <xf numFmtId="0" fontId="5" fillId="0" borderId="0" xfId="2" applyFont="1" applyBorder="1" applyAlignment="1" applyProtection="1"/>
    <xf numFmtId="0" fontId="3" fillId="2" borderId="0" xfId="1" applyFont="1" applyFill="1" applyBorder="1" applyProtection="1"/>
    <xf numFmtId="0" fontId="4" fillId="0" borderId="0" xfId="2" applyBorder="1" applyAlignment="1" applyProtection="1"/>
    <xf numFmtId="0" fontId="7" fillId="0" borderId="9" xfId="1" applyFont="1" applyBorder="1" applyProtection="1"/>
    <xf numFmtId="0" fontId="7" fillId="0" borderId="10" xfId="1" applyFont="1" applyFill="1" applyBorder="1" applyProtection="1"/>
    <xf numFmtId="0" fontId="3" fillId="2" borderId="10" xfId="1" applyFont="1" applyFill="1" applyBorder="1" applyProtection="1"/>
    <xf numFmtId="0" fontId="3" fillId="0" borderId="10" xfId="1" applyFont="1" applyBorder="1" applyProtection="1"/>
    <xf numFmtId="0" fontId="1" fillId="0" borderId="10" xfId="1" applyBorder="1" applyProtection="1"/>
    <xf numFmtId="0" fontId="5" fillId="0" borderId="10" xfId="2" applyFont="1" applyBorder="1" applyAlignment="1" applyProtection="1"/>
    <xf numFmtId="0" fontId="3" fillId="0" borderId="11" xfId="1" applyFont="1" applyBorder="1" applyProtection="1"/>
    <xf numFmtId="0" fontId="7" fillId="0" borderId="0" xfId="1" applyFont="1" applyBorder="1" applyProtection="1"/>
    <xf numFmtId="0" fontId="1" fillId="0" borderId="12" xfId="1" applyBorder="1" applyProtection="1"/>
    <xf numFmtId="0" fontId="1" fillId="0" borderId="12" xfId="1" applyBorder="1" applyAlignment="1" applyProtection="1">
      <alignment horizontal="center"/>
    </xf>
    <xf numFmtId="0" fontId="16" fillId="0" borderId="13" xfId="1" applyFont="1" applyFill="1" applyBorder="1" applyProtection="1"/>
    <xf numFmtId="0" fontId="1" fillId="0" borderId="13" xfId="1" applyFill="1" applyBorder="1" applyProtection="1"/>
    <xf numFmtId="0" fontId="1" fillId="0" borderId="13" xfId="1" applyFill="1" applyBorder="1" applyAlignment="1" applyProtection="1">
      <alignment horizontal="center"/>
    </xf>
    <xf numFmtId="0" fontId="17" fillId="0" borderId="13" xfId="1" applyFont="1" applyFill="1" applyBorder="1" applyAlignment="1" applyProtection="1">
      <alignment horizontal="left"/>
    </xf>
    <xf numFmtId="0" fontId="18" fillId="0" borderId="12" xfId="1" applyFont="1" applyFill="1" applyBorder="1" applyAlignment="1" applyProtection="1">
      <alignment horizontal="center"/>
      <protection hidden="1"/>
    </xf>
    <xf numFmtId="0" fontId="18" fillId="0" borderId="12" xfId="1" applyFont="1" applyFill="1" applyBorder="1" applyAlignment="1" applyProtection="1">
      <alignment horizontal="left"/>
      <protection hidden="1"/>
    </xf>
    <xf numFmtId="0" fontId="18" fillId="0" borderId="14" xfId="1" applyFont="1" applyFill="1" applyBorder="1" applyAlignment="1" applyProtection="1">
      <alignment horizontal="center"/>
      <protection hidden="1"/>
    </xf>
    <xf numFmtId="1" fontId="18" fillId="0" borderId="12" xfId="1" applyNumberFormat="1" applyFont="1" applyFill="1" applyBorder="1" applyAlignment="1" applyProtection="1">
      <alignment horizontal="center" wrapText="1"/>
      <protection hidden="1"/>
    </xf>
    <xf numFmtId="0" fontId="18" fillId="0" borderId="12" xfId="1" applyNumberFormat="1" applyFont="1" applyFill="1" applyBorder="1" applyAlignment="1" applyProtection="1">
      <alignment horizontal="center" wrapText="1"/>
      <protection hidden="1"/>
    </xf>
    <xf numFmtId="0" fontId="19" fillId="0" borderId="12" xfId="1" applyFont="1" applyFill="1" applyBorder="1" applyAlignment="1" applyProtection="1">
      <alignment horizontal="center"/>
      <protection hidden="1"/>
    </xf>
    <xf numFmtId="0" fontId="18" fillId="0" borderId="12" xfId="1" applyFont="1" applyFill="1" applyBorder="1" applyAlignment="1" applyProtection="1">
      <protection hidden="1"/>
    </xf>
    <xf numFmtId="0" fontId="19" fillId="0" borderId="15" xfId="1" applyFont="1" applyFill="1" applyBorder="1" applyAlignment="1" applyProtection="1">
      <alignment horizontal="center"/>
      <protection hidden="1"/>
    </xf>
    <xf numFmtId="0" fontId="18" fillId="0" borderId="15" xfId="1" applyFont="1" applyFill="1" applyBorder="1" applyAlignment="1" applyProtection="1">
      <alignment horizontal="center"/>
      <protection hidden="1"/>
    </xf>
    <xf numFmtId="0" fontId="20" fillId="0" borderId="12" xfId="1" applyFont="1" applyFill="1" applyBorder="1" applyAlignment="1" applyProtection="1">
      <alignment horizontal="center"/>
      <protection hidden="1"/>
    </xf>
    <xf numFmtId="0" fontId="20" fillId="0" borderId="12" xfId="1" applyFont="1" applyFill="1" applyBorder="1" applyProtection="1">
      <protection hidden="1"/>
    </xf>
    <xf numFmtId="2" fontId="20" fillId="0" borderId="12" xfId="1" applyNumberFormat="1" applyFont="1" applyFill="1" applyBorder="1" applyAlignment="1" applyProtection="1">
      <alignment vertical="center"/>
      <protection hidden="1"/>
    </xf>
    <xf numFmtId="0" fontId="18" fillId="0" borderId="12" xfId="1" applyFont="1" applyFill="1" applyBorder="1" applyAlignment="1" applyProtection="1">
      <alignment vertical="center"/>
      <protection hidden="1"/>
    </xf>
    <xf numFmtId="0" fontId="21" fillId="0" borderId="12" xfId="1" applyFont="1" applyFill="1" applyBorder="1" applyProtection="1">
      <protection hidden="1"/>
    </xf>
    <xf numFmtId="0" fontId="20" fillId="0" borderId="12" xfId="1" applyFont="1" applyFill="1" applyBorder="1" applyAlignment="1" applyProtection="1">
      <alignment horizontal="left"/>
      <protection hidden="1"/>
    </xf>
    <xf numFmtId="2" fontId="20" fillId="0" borderId="12" xfId="1" applyNumberFormat="1" applyFont="1" applyFill="1" applyBorder="1" applyAlignment="1" applyProtection="1">
      <alignment vertical="center" wrapText="1"/>
      <protection hidden="1"/>
    </xf>
    <xf numFmtId="0" fontId="20" fillId="0" borderId="16" xfId="1" applyFont="1" applyFill="1" applyBorder="1" applyProtection="1">
      <protection hidden="1"/>
    </xf>
    <xf numFmtId="0" fontId="20" fillId="0" borderId="16" xfId="1" applyFont="1" applyFill="1" applyBorder="1" applyAlignment="1" applyProtection="1">
      <alignment horizontal="center"/>
      <protection hidden="1"/>
    </xf>
    <xf numFmtId="0" fontId="7" fillId="0" borderId="12" xfId="1" applyFont="1" applyBorder="1" applyProtection="1"/>
    <xf numFmtId="0" fontId="22" fillId="0" borderId="12" xfId="1" applyFont="1" applyBorder="1" applyAlignment="1" applyProtection="1">
      <alignment textRotation="90"/>
    </xf>
    <xf numFmtId="0" fontId="23" fillId="0" borderId="12" xfId="1" applyFont="1" applyBorder="1" applyAlignment="1" applyProtection="1">
      <alignment textRotation="90"/>
    </xf>
    <xf numFmtId="1" fontId="24" fillId="0" borderId="12" xfId="1" applyNumberFormat="1" applyFont="1" applyBorder="1" applyAlignment="1" applyProtection="1">
      <alignment horizontal="center" textRotation="90"/>
    </xf>
    <xf numFmtId="0" fontId="23" fillId="0" borderId="12" xfId="1" applyFont="1" applyFill="1" applyBorder="1" applyAlignment="1" applyProtection="1">
      <alignment textRotation="90"/>
    </xf>
    <xf numFmtId="0" fontId="25" fillId="0" borderId="12" xfId="1" applyFont="1" applyBorder="1" applyAlignment="1" applyProtection="1"/>
    <xf numFmtId="0" fontId="8" fillId="0" borderId="12" xfId="1" applyFont="1" applyBorder="1" applyAlignment="1" applyProtection="1">
      <alignment horizontal="right"/>
    </xf>
    <xf numFmtId="2" fontId="8" fillId="0" borderId="12" xfId="1" applyNumberFormat="1" applyFont="1" applyBorder="1" applyAlignment="1" applyProtection="1">
      <alignment horizontal="center"/>
    </xf>
    <xf numFmtId="0" fontId="8" fillId="0" borderId="12" xfId="1" applyFont="1" applyFill="1" applyBorder="1" applyAlignment="1" applyProtection="1"/>
    <xf numFmtId="0" fontId="11" fillId="2" borderId="0" xfId="1" applyFont="1" applyFill="1" applyBorder="1" applyProtection="1"/>
    <xf numFmtId="0" fontId="11" fillId="2" borderId="0" xfId="1" applyFont="1" applyFill="1" applyBorder="1" applyAlignment="1" applyProtection="1">
      <alignment horizontal="center"/>
    </xf>
    <xf numFmtId="0" fontId="11" fillId="2" borderId="0" xfId="1" applyFont="1" applyFill="1" applyBorder="1" applyAlignment="1" applyProtection="1">
      <alignment horizontal="center" vertical="center"/>
    </xf>
    <xf numFmtId="0" fontId="26" fillId="2" borderId="0" xfId="1" applyFont="1" applyFill="1" applyBorder="1" applyAlignment="1" applyProtection="1">
      <alignment horizontal="center" wrapText="1"/>
    </xf>
    <xf numFmtId="0" fontId="26" fillId="2" borderId="0" xfId="1" applyFont="1" applyFill="1" applyBorder="1" applyAlignment="1" applyProtection="1">
      <alignment horizontal="center" vertical="center"/>
    </xf>
    <xf numFmtId="0" fontId="1" fillId="0" borderId="12" xfId="1" applyFill="1" applyBorder="1" applyProtection="1"/>
    <xf numFmtId="0" fontId="1" fillId="0" borderId="12" xfId="1" applyFill="1" applyBorder="1" applyAlignment="1" applyProtection="1">
      <alignment horizontal="center"/>
    </xf>
    <xf numFmtId="0" fontId="1" fillId="0" borderId="13" xfId="1" applyBorder="1" applyProtection="1"/>
    <xf numFmtId="0" fontId="1" fillId="0" borderId="13" xfId="1" applyBorder="1" applyAlignment="1" applyProtection="1">
      <alignment horizontal="center"/>
    </xf>
    <xf numFmtId="0" fontId="27" fillId="0" borderId="12" xfId="1" applyFont="1" applyBorder="1" applyAlignment="1" applyProtection="1">
      <alignment textRotation="90"/>
    </xf>
    <xf numFmtId="0" fontId="24" fillId="0" borderId="12" xfId="1" applyFont="1" applyBorder="1" applyAlignment="1" applyProtection="1">
      <alignment textRotation="90"/>
    </xf>
    <xf numFmtId="0" fontId="24" fillId="0" borderId="12" xfId="1" applyFont="1" applyFill="1" applyBorder="1" applyAlignment="1" applyProtection="1">
      <alignment textRotation="90"/>
    </xf>
    <xf numFmtId="0" fontId="8" fillId="0" borderId="14" xfId="1" applyFont="1" applyBorder="1" applyAlignment="1" applyProtection="1"/>
    <xf numFmtId="0" fontId="1" fillId="0" borderId="14" xfId="1" applyBorder="1" applyProtection="1"/>
    <xf numFmtId="0" fontId="1" fillId="0" borderId="17" xfId="1" applyBorder="1" applyAlignment="1" applyProtection="1">
      <alignment horizontal="center"/>
    </xf>
    <xf numFmtId="0" fontId="1" fillId="0" borderId="15" xfId="1" applyBorder="1" applyProtection="1"/>
    <xf numFmtId="0" fontId="1" fillId="0" borderId="15" xfId="1" applyBorder="1" applyAlignment="1" applyProtection="1">
      <alignment horizontal="center"/>
    </xf>
    <xf numFmtId="0" fontId="26" fillId="2" borderId="18" xfId="1" applyFont="1" applyFill="1" applyBorder="1" applyProtection="1"/>
    <xf numFmtId="0" fontId="26" fillId="2" borderId="19" xfId="1" applyFont="1" applyFill="1" applyBorder="1" applyAlignment="1" applyProtection="1">
      <alignment horizontal="center"/>
    </xf>
    <xf numFmtId="0" fontId="1" fillId="2" borderId="19" xfId="1" applyFill="1" applyBorder="1" applyAlignment="1" applyProtection="1">
      <alignment horizontal="center"/>
    </xf>
    <xf numFmtId="0" fontId="1" fillId="2" borderId="20" xfId="1" applyFill="1" applyBorder="1" applyAlignment="1" applyProtection="1">
      <alignment horizontal="center"/>
    </xf>
    <xf numFmtId="0" fontId="1" fillId="2" borderId="23" xfId="1" applyFill="1" applyBorder="1" applyAlignment="1" applyProtection="1">
      <alignment horizontal="center"/>
    </xf>
    <xf numFmtId="0" fontId="1" fillId="0" borderId="24" xfId="1" applyBorder="1" applyAlignment="1" applyProtection="1">
      <alignment horizontal="center"/>
    </xf>
    <xf numFmtId="0" fontId="26" fillId="2" borderId="25" xfId="1" applyFont="1" applyFill="1" applyBorder="1" applyProtection="1"/>
    <xf numFmtId="0" fontId="26" fillId="2" borderId="0" xfId="1" applyFont="1" applyFill="1" applyBorder="1" applyAlignment="1" applyProtection="1">
      <alignment horizontal="center"/>
    </xf>
    <xf numFmtId="0" fontId="1" fillId="2" borderId="0" xfId="1" applyFill="1" applyBorder="1" applyAlignment="1" applyProtection="1">
      <alignment horizontal="center"/>
    </xf>
    <xf numFmtId="0" fontId="1" fillId="2" borderId="12" xfId="1" applyFill="1" applyBorder="1" applyAlignment="1" applyProtection="1">
      <alignment horizontal="center"/>
    </xf>
    <xf numFmtId="0" fontId="1" fillId="2" borderId="28" xfId="1" applyFill="1" applyBorder="1" applyAlignment="1" applyProtection="1">
      <alignment horizontal="center"/>
    </xf>
    <xf numFmtId="1" fontId="26" fillId="2" borderId="0" xfId="1" applyNumberFormat="1" applyFont="1" applyFill="1" applyBorder="1" applyAlignment="1" applyProtection="1">
      <alignment horizontal="center"/>
    </xf>
    <xf numFmtId="2" fontId="11" fillId="2" borderId="26" xfId="1" applyNumberFormat="1" applyFont="1" applyFill="1" applyBorder="1" applyAlignment="1" applyProtection="1">
      <alignment horizontal="left"/>
    </xf>
    <xf numFmtId="0" fontId="11" fillId="2" borderId="0" xfId="1" applyFont="1" applyFill="1" applyBorder="1" applyAlignment="1" applyProtection="1">
      <alignment horizontal="left"/>
    </xf>
    <xf numFmtId="0" fontId="1" fillId="2" borderId="24" xfId="1" applyFill="1" applyBorder="1" applyAlignment="1" applyProtection="1">
      <alignment horizontal="center"/>
    </xf>
    <xf numFmtId="0" fontId="26" fillId="2" borderId="29" xfId="1" applyFont="1" applyFill="1" applyBorder="1" applyProtection="1"/>
    <xf numFmtId="0" fontId="26" fillId="2" borderId="7" xfId="1" applyFont="1" applyFill="1" applyBorder="1" applyAlignment="1" applyProtection="1">
      <alignment horizontal="center"/>
    </xf>
    <xf numFmtId="0" fontId="1" fillId="2" borderId="7" xfId="1" applyFill="1" applyBorder="1" applyAlignment="1" applyProtection="1">
      <alignment horizontal="center"/>
    </xf>
    <xf numFmtId="0" fontId="1" fillId="2" borderId="30" xfId="1" applyFill="1" applyBorder="1" applyAlignment="1" applyProtection="1">
      <alignment horizontal="center"/>
    </xf>
    <xf numFmtId="0" fontId="1" fillId="2" borderId="31" xfId="1" applyFill="1" applyBorder="1" applyAlignment="1" applyProtection="1">
      <alignment horizontal="center"/>
    </xf>
    <xf numFmtId="0" fontId="1" fillId="2" borderId="32" xfId="1" applyFill="1" applyBorder="1" applyAlignment="1" applyProtection="1">
      <alignment horizontal="center"/>
    </xf>
    <xf numFmtId="0" fontId="1" fillId="2" borderId="33" xfId="1" applyFill="1" applyBorder="1" applyAlignment="1" applyProtection="1">
      <alignment horizontal="center"/>
    </xf>
    <xf numFmtId="0" fontId="29" fillId="2" borderId="0" xfId="1" applyFont="1" applyFill="1" applyBorder="1" applyAlignment="1" applyProtection="1">
      <alignment vertical="center"/>
      <protection locked="0"/>
    </xf>
    <xf numFmtId="0" fontId="16" fillId="2" borderId="13" xfId="1" applyFont="1" applyFill="1" applyBorder="1" applyAlignment="1" applyProtection="1">
      <alignment vertical="center"/>
      <protection locked="0"/>
    </xf>
    <xf numFmtId="0" fontId="30" fillId="0" borderId="13" xfId="1" applyFont="1" applyBorder="1" applyAlignment="1" applyProtection="1">
      <alignment horizontal="left" vertical="center"/>
      <protection locked="0"/>
    </xf>
    <xf numFmtId="0" fontId="16" fillId="0" borderId="13" xfId="1" applyFont="1" applyBorder="1" applyAlignment="1" applyProtection="1">
      <alignment horizontal="left" vertical="center"/>
      <protection locked="0"/>
    </xf>
    <xf numFmtId="0" fontId="1" fillId="2" borderId="12" xfId="1" applyFill="1" applyBorder="1" applyAlignment="1" applyProtection="1">
      <alignment vertical="center"/>
      <protection locked="0"/>
    </xf>
    <xf numFmtId="0" fontId="31" fillId="0" borderId="13" xfId="1" applyFont="1" applyBorder="1" applyAlignment="1" applyProtection="1">
      <alignment horizontal="left" vertical="center"/>
      <protection locked="0"/>
    </xf>
    <xf numFmtId="0" fontId="16" fillId="0" borderId="13" xfId="1" applyFont="1" applyBorder="1" applyAlignment="1" applyProtection="1">
      <alignment horizontal="left" vertical="center" wrapText="1"/>
      <protection locked="0"/>
    </xf>
    <xf numFmtId="0" fontId="1" fillId="2" borderId="0" xfId="1" applyFill="1" applyBorder="1" applyAlignment="1" applyProtection="1">
      <alignment vertical="center"/>
      <protection locked="0"/>
    </xf>
    <xf numFmtId="0" fontId="29" fillId="2" borderId="0" xfId="1" applyFont="1" applyFill="1" applyBorder="1" applyAlignment="1" applyProtection="1">
      <alignment vertical="center" wrapText="1"/>
      <protection locked="0"/>
    </xf>
    <xf numFmtId="0" fontId="7" fillId="0" borderId="34" xfId="1" applyFont="1" applyBorder="1" applyAlignment="1" applyProtection="1">
      <alignment horizontal="center" vertical="center" wrapText="1"/>
      <protection locked="0"/>
    </xf>
    <xf numFmtId="0" fontId="7" fillId="0" borderId="35" xfId="1" applyFont="1" applyBorder="1" applyAlignment="1" applyProtection="1">
      <alignment horizontal="center" vertical="center" wrapText="1"/>
      <protection locked="0"/>
    </xf>
    <xf numFmtId="0" fontId="32" fillId="2" borderId="0" xfId="1" applyFont="1" applyFill="1" applyBorder="1" applyAlignment="1" applyProtection="1">
      <alignment wrapText="1"/>
      <protection locked="0"/>
    </xf>
    <xf numFmtId="1" fontId="33" fillId="2" borderId="0" xfId="1" applyNumberFormat="1" applyFont="1" applyFill="1" applyBorder="1" applyAlignment="1" applyProtection="1">
      <alignment wrapText="1"/>
    </xf>
    <xf numFmtId="0" fontId="1" fillId="2" borderId="0" xfId="1" applyFill="1" applyAlignment="1" applyProtection="1">
      <alignment wrapText="1"/>
      <protection locked="0"/>
    </xf>
    <xf numFmtId="165" fontId="33" fillId="2" borderId="0" xfId="1" applyNumberFormat="1" applyFont="1" applyFill="1" applyBorder="1" applyProtection="1">
      <protection locked="0"/>
    </xf>
    <xf numFmtId="1" fontId="33" fillId="2" borderId="0" xfId="1" applyNumberFormat="1" applyFont="1" applyFill="1" applyBorder="1" applyAlignment="1" applyProtection="1">
      <alignment wrapText="1"/>
      <protection locked="0"/>
    </xf>
    <xf numFmtId="0" fontId="8" fillId="2" borderId="0" xfId="1" applyFont="1" applyFill="1" applyBorder="1" applyProtection="1">
      <protection locked="0"/>
    </xf>
    <xf numFmtId="0" fontId="33" fillId="2" borderId="0" xfId="1" applyFont="1" applyFill="1" applyBorder="1" applyProtection="1">
      <protection locked="0"/>
    </xf>
    <xf numFmtId="2" fontId="33" fillId="2" borderId="0" xfId="1" applyNumberFormat="1" applyFont="1" applyFill="1" applyBorder="1" applyProtection="1">
      <protection locked="0"/>
    </xf>
    <xf numFmtId="165" fontId="8" fillId="2" borderId="0" xfId="1" applyNumberFormat="1" applyFont="1" applyFill="1" applyBorder="1" applyProtection="1">
      <protection locked="0"/>
    </xf>
    <xf numFmtId="1" fontId="8" fillId="2" borderId="0" xfId="1" applyNumberFormat="1" applyFont="1" applyFill="1" applyBorder="1" applyProtection="1">
      <protection locked="0"/>
    </xf>
    <xf numFmtId="0" fontId="8" fillId="2" borderId="0" xfId="1" applyFont="1" applyFill="1" applyBorder="1" applyAlignment="1" applyProtection="1">
      <alignment wrapText="1"/>
      <protection locked="0"/>
    </xf>
    <xf numFmtId="0" fontId="24" fillId="2" borderId="18" xfId="1" applyFont="1" applyFill="1" applyBorder="1" applyAlignment="1" applyProtection="1">
      <alignment vertical="center"/>
      <protection locked="0"/>
    </xf>
    <xf numFmtId="0" fontId="24" fillId="2" borderId="19" xfId="1" applyFont="1" applyFill="1" applyBorder="1" applyAlignment="1" applyProtection="1">
      <alignment vertical="center"/>
      <protection locked="0"/>
    </xf>
    <xf numFmtId="2" fontId="8" fillId="2" borderId="37" xfId="1" applyNumberFormat="1" applyFont="1" applyFill="1" applyBorder="1" applyAlignment="1" applyProtection="1">
      <alignment horizontal="left" vertical="center"/>
      <protection locked="0"/>
    </xf>
    <xf numFmtId="0" fontId="8" fillId="2" borderId="0" xfId="1" applyFont="1" applyFill="1" applyBorder="1" applyAlignment="1" applyProtection="1">
      <alignment vertical="center" wrapText="1"/>
      <protection locked="0"/>
    </xf>
    <xf numFmtId="0" fontId="24" fillId="2" borderId="25" xfId="1" applyFont="1" applyFill="1" applyBorder="1" applyAlignment="1" applyProtection="1">
      <alignment vertical="center"/>
      <protection locked="0"/>
    </xf>
    <xf numFmtId="0" fontId="24" fillId="2" borderId="0" xfId="1" applyFont="1" applyFill="1" applyBorder="1" applyAlignment="1" applyProtection="1">
      <alignment vertical="center"/>
      <protection locked="0"/>
    </xf>
    <xf numFmtId="2" fontId="8" fillId="2" borderId="38" xfId="1" applyNumberFormat="1" applyFont="1" applyFill="1" applyBorder="1" applyAlignment="1" applyProtection="1">
      <alignment horizontal="left" vertical="center"/>
      <protection locked="0"/>
    </xf>
    <xf numFmtId="0" fontId="25" fillId="2" borderId="0" xfId="1" applyFont="1" applyFill="1" applyBorder="1" applyProtection="1">
      <protection locked="0"/>
    </xf>
    <xf numFmtId="0" fontId="26" fillId="2" borderId="0" xfId="1" applyFont="1" applyFill="1" applyBorder="1" applyAlignment="1" applyProtection="1">
      <alignment horizontal="center" vertical="center"/>
      <protection locked="0"/>
    </xf>
    <xf numFmtId="1" fontId="8" fillId="2" borderId="38" xfId="1" applyNumberFormat="1" applyFont="1" applyFill="1" applyBorder="1" applyAlignment="1" applyProtection="1">
      <alignment horizontal="left" vertical="center"/>
      <protection locked="0"/>
    </xf>
    <xf numFmtId="0" fontId="26" fillId="2" borderId="0" xfId="1" applyFont="1" applyFill="1" applyBorder="1" applyAlignment="1" applyProtection="1">
      <alignment horizontal="left"/>
      <protection locked="0"/>
    </xf>
    <xf numFmtId="0" fontId="8" fillId="2" borderId="0" xfId="1" applyFont="1" applyFill="1" applyBorder="1" applyAlignment="1" applyProtection="1">
      <alignment horizontal="left" vertical="center" wrapText="1"/>
      <protection locked="0"/>
    </xf>
    <xf numFmtId="0" fontId="24" fillId="2" borderId="29" xfId="1" applyFont="1" applyFill="1" applyBorder="1" applyAlignment="1" applyProtection="1">
      <alignment vertical="center"/>
      <protection locked="0"/>
    </xf>
    <xf numFmtId="0" fontId="24" fillId="2" borderId="7" xfId="1" applyFont="1" applyFill="1" applyBorder="1" applyAlignment="1" applyProtection="1">
      <alignment vertical="center"/>
      <protection locked="0"/>
    </xf>
    <xf numFmtId="2" fontId="8" fillId="2" borderId="39" xfId="1" applyNumberFormat="1" applyFont="1" applyFill="1" applyBorder="1" applyAlignment="1" applyProtection="1">
      <alignment horizontal="left" vertical="center"/>
      <protection locked="0"/>
    </xf>
    <xf numFmtId="0" fontId="25" fillId="2" borderId="0" xfId="1" applyFont="1" applyFill="1" applyBorder="1" applyAlignment="1" applyProtection="1">
      <alignment wrapText="1"/>
      <protection locked="0"/>
    </xf>
    <xf numFmtId="0" fontId="29" fillId="2" borderId="0" xfId="1" applyFont="1" applyFill="1" applyBorder="1" applyProtection="1">
      <protection locked="0"/>
    </xf>
    <xf numFmtId="0" fontId="1" fillId="2" borderId="0" xfId="1" applyFill="1" applyBorder="1" applyProtection="1">
      <protection locked="0"/>
    </xf>
    <xf numFmtId="0" fontId="11" fillId="2" borderId="0" xfId="1" applyFont="1" applyFill="1" applyBorder="1" applyProtection="1">
      <protection locked="0"/>
    </xf>
    <xf numFmtId="0" fontId="1" fillId="2" borderId="0" xfId="1" applyFill="1" applyBorder="1" applyAlignment="1" applyProtection="1">
      <alignment wrapText="1"/>
      <protection locked="0"/>
    </xf>
    <xf numFmtId="0" fontId="16" fillId="2" borderId="0" xfId="1" applyFont="1" applyFill="1" applyBorder="1" applyProtection="1">
      <protection locked="0"/>
    </xf>
    <xf numFmtId="0" fontId="15" fillId="2" borderId="0" xfId="1" applyFont="1" applyFill="1" applyBorder="1" applyProtection="1">
      <protection locked="0"/>
    </xf>
    <xf numFmtId="0" fontId="24" fillId="2" borderId="0" xfId="1" applyNumberFormat="1" applyFont="1" applyFill="1" applyBorder="1" applyAlignment="1" applyProtection="1">
      <alignment vertical="center"/>
      <protection locked="0"/>
    </xf>
    <xf numFmtId="0" fontId="16" fillId="2" borderId="17" xfId="1" applyFont="1" applyFill="1" applyBorder="1" applyAlignment="1" applyProtection="1">
      <alignment vertical="center"/>
      <protection locked="0"/>
    </xf>
    <xf numFmtId="0" fontId="16" fillId="2" borderId="0" xfId="1" applyFont="1" applyFill="1" applyBorder="1" applyAlignment="1" applyProtection="1">
      <alignment vertical="center"/>
      <protection locked="0"/>
    </xf>
    <xf numFmtId="49" fontId="30" fillId="2" borderId="0" xfId="1" applyNumberFormat="1" applyFont="1" applyFill="1" applyAlignment="1" applyProtection="1">
      <alignment vertical="center"/>
      <protection locked="0"/>
    </xf>
    <xf numFmtId="0" fontId="15" fillId="2" borderId="0" xfId="1" applyFont="1" applyFill="1" applyAlignment="1" applyProtection="1">
      <alignment vertical="center"/>
      <protection locked="0"/>
    </xf>
    <xf numFmtId="0" fontId="11" fillId="2" borderId="0" xfId="1" applyFont="1" applyFill="1" applyAlignment="1" applyProtection="1">
      <alignment vertical="center"/>
      <protection locked="0"/>
    </xf>
    <xf numFmtId="0" fontId="11" fillId="2" borderId="0" xfId="1" applyFont="1" applyFill="1" applyBorder="1" applyAlignment="1" applyProtection="1">
      <alignment vertical="center"/>
      <protection locked="0"/>
    </xf>
    <xf numFmtId="0" fontId="11" fillId="2" borderId="10" xfId="1" applyFont="1" applyFill="1" applyBorder="1" applyAlignment="1" applyProtection="1">
      <alignment horizontal="center" vertical="center"/>
      <protection locked="0"/>
    </xf>
    <xf numFmtId="0" fontId="15" fillId="2" borderId="0" xfId="1" applyFont="1" applyFill="1" applyBorder="1" applyAlignment="1" applyProtection="1">
      <alignment vertical="center"/>
      <protection locked="0"/>
    </xf>
    <xf numFmtId="0" fontId="34" fillId="2" borderId="0" xfId="1" applyFont="1" applyFill="1" applyBorder="1" applyAlignment="1" applyProtection="1">
      <alignment horizontal="center" vertical="center"/>
      <protection locked="0"/>
    </xf>
    <xf numFmtId="0" fontId="35" fillId="2" borderId="0" xfId="1" applyFont="1" applyFill="1" applyBorder="1" applyAlignment="1" applyProtection="1">
      <alignment horizontal="center" vertical="center"/>
      <protection locked="0"/>
    </xf>
    <xf numFmtId="0" fontId="7" fillId="0" borderId="35" xfId="1" applyFont="1" applyBorder="1" applyAlignment="1" applyProtection="1">
      <alignment vertical="center" wrapText="1"/>
      <protection locked="0"/>
    </xf>
    <xf numFmtId="0" fontId="7" fillId="0" borderId="40" xfId="1" applyFont="1" applyBorder="1" applyAlignment="1" applyProtection="1">
      <alignment horizontal="center" vertical="center" wrapText="1"/>
      <protection locked="0"/>
    </xf>
    <xf numFmtId="1" fontId="7" fillId="4" borderId="41" xfId="1" applyNumberFormat="1" applyFont="1" applyFill="1" applyBorder="1" applyAlignment="1" applyProtection="1">
      <alignment horizontal="center" vertical="center" wrapText="1"/>
      <protection locked="0"/>
    </xf>
    <xf numFmtId="1" fontId="36" fillId="5" borderId="35" xfId="1" applyNumberFormat="1" applyFont="1" applyFill="1" applyBorder="1" applyAlignment="1" applyProtection="1">
      <alignment horizontal="center" vertical="center" wrapText="1"/>
      <protection locked="0"/>
    </xf>
    <xf numFmtId="1" fontId="36" fillId="5" borderId="41" xfId="1" applyNumberFormat="1" applyFont="1" applyFill="1" applyBorder="1" applyAlignment="1" applyProtection="1">
      <alignment horizontal="center" vertical="center" wrapText="1"/>
      <protection locked="0"/>
    </xf>
    <xf numFmtId="1" fontId="7" fillId="0" borderId="41" xfId="1" applyNumberFormat="1" applyFont="1" applyFill="1" applyBorder="1" applyAlignment="1" applyProtection="1">
      <alignment horizontal="center" vertical="center" wrapText="1"/>
      <protection locked="0"/>
    </xf>
    <xf numFmtId="1" fontId="7" fillId="0" borderId="42" xfId="1" applyNumberFormat="1" applyFont="1" applyFill="1" applyBorder="1" applyAlignment="1" applyProtection="1">
      <alignment horizontal="center" vertical="center" wrapText="1"/>
      <protection locked="0"/>
    </xf>
    <xf numFmtId="0" fontId="7" fillId="2" borderId="0" xfId="1" applyFont="1" applyFill="1" applyBorder="1" applyAlignment="1" applyProtection="1">
      <alignment horizontal="center" vertical="center"/>
      <protection locked="0"/>
    </xf>
    <xf numFmtId="2" fontId="33" fillId="2" borderId="0" xfId="1" applyNumberFormat="1" applyFont="1" applyFill="1" applyBorder="1" applyProtection="1"/>
    <xf numFmtId="0" fontId="8" fillId="2" borderId="43" xfId="1" applyFont="1" applyFill="1" applyBorder="1" applyProtection="1"/>
    <xf numFmtId="0" fontId="33" fillId="2" borderId="0" xfId="1" applyFont="1" applyFill="1" applyBorder="1" applyProtection="1"/>
    <xf numFmtId="0" fontId="1" fillId="2" borderId="0" xfId="1" applyFill="1" applyProtection="1">
      <protection locked="0"/>
    </xf>
    <xf numFmtId="49" fontId="33" fillId="2" borderId="0" xfId="1" applyNumberFormat="1" applyFont="1" applyFill="1" applyBorder="1" applyProtection="1">
      <protection locked="0"/>
    </xf>
    <xf numFmtId="49" fontId="33" fillId="2" borderId="0" xfId="1" applyNumberFormat="1" applyFont="1" applyFill="1" applyBorder="1" applyProtection="1"/>
    <xf numFmtId="0" fontId="8" fillId="2" borderId="39" xfId="1" applyFont="1" applyFill="1" applyBorder="1" applyAlignment="1" applyProtection="1">
      <alignment horizontal="left" vertical="center"/>
      <protection locked="0"/>
    </xf>
    <xf numFmtId="0" fontId="24" fillId="2" borderId="0" xfId="1" applyFont="1" applyFill="1" applyBorder="1" applyProtection="1">
      <protection locked="0"/>
    </xf>
    <xf numFmtId="0" fontId="11" fillId="2" borderId="0" xfId="1" applyFont="1" applyFill="1" applyProtection="1">
      <protection locked="0"/>
    </xf>
    <xf numFmtId="49" fontId="15" fillId="2" borderId="0" xfId="1" applyNumberFormat="1" applyFont="1" applyFill="1" applyAlignment="1" applyProtection="1">
      <protection locked="0"/>
    </xf>
    <xf numFmtId="2" fontId="15" fillId="0" borderId="0" xfId="1" applyNumberFormat="1" applyFont="1" applyFill="1" applyBorder="1" applyAlignment="1" applyProtection="1">
      <alignment horizontal="center"/>
      <protection locked="0"/>
    </xf>
    <xf numFmtId="2" fontId="11" fillId="2" borderId="0" xfId="1" applyNumberFormat="1" applyFont="1" applyFill="1" applyProtection="1">
      <protection locked="0"/>
    </xf>
    <xf numFmtId="9" fontId="19" fillId="0" borderId="0" xfId="8" applyFont="1" applyFill="1" applyBorder="1" applyAlignment="1" applyProtection="1">
      <alignment horizontal="center"/>
      <protection locked="0"/>
    </xf>
    <xf numFmtId="166" fontId="19" fillId="0" borderId="0" xfId="1" applyNumberFormat="1" applyFont="1" applyFill="1" applyBorder="1" applyAlignment="1" applyProtection="1">
      <alignment horizontal="center"/>
      <protection locked="0"/>
    </xf>
    <xf numFmtId="49" fontId="11" fillId="2" borderId="0" xfId="1" applyNumberFormat="1" applyFont="1" applyFill="1" applyBorder="1" applyAlignment="1" applyProtection="1">
      <protection locked="0"/>
    </xf>
    <xf numFmtId="0" fontId="28" fillId="2" borderId="0" xfId="1" applyFont="1" applyFill="1" applyProtection="1">
      <protection locked="0"/>
    </xf>
    <xf numFmtId="0" fontId="8" fillId="2" borderId="39" xfId="1" applyFont="1" applyFill="1" applyBorder="1" applyAlignment="1" applyProtection="1">
      <alignment vertical="center"/>
      <protection locked="0"/>
    </xf>
    <xf numFmtId="0" fontId="11" fillId="2" borderId="0" xfId="1" applyFont="1" applyFill="1" applyAlignment="1" applyProtection="1">
      <protection locked="0"/>
    </xf>
    <xf numFmtId="0" fontId="16" fillId="2" borderId="0" xfId="1" applyFont="1" applyFill="1" applyBorder="1" applyAlignment="1" applyProtection="1">
      <alignment vertical="center" wrapText="1"/>
      <protection locked="0"/>
    </xf>
    <xf numFmtId="49" fontId="11" fillId="2" borderId="0" xfId="1" applyNumberFormat="1" applyFont="1" applyFill="1" applyAlignment="1" applyProtection="1">
      <alignment horizontal="center" vertical="center"/>
      <protection locked="0"/>
    </xf>
    <xf numFmtId="166" fontId="11" fillId="2" borderId="0" xfId="1" applyNumberFormat="1" applyFont="1" applyFill="1" applyBorder="1" applyAlignment="1" applyProtection="1">
      <alignment vertical="center"/>
      <protection locked="0"/>
    </xf>
    <xf numFmtId="0" fontId="1" fillId="2" borderId="0" xfId="1" applyFill="1" applyAlignment="1">
      <alignment vertical="center"/>
    </xf>
    <xf numFmtId="49" fontId="7" fillId="0" borderId="35" xfId="1" applyNumberFormat="1" applyFont="1" applyBorder="1" applyAlignment="1" applyProtection="1">
      <alignment horizontal="center" vertical="center" wrapText="1"/>
      <protection locked="0"/>
    </xf>
    <xf numFmtId="1" fontId="7" fillId="4" borderId="40" xfId="1" applyNumberFormat="1" applyFont="1" applyFill="1" applyBorder="1" applyAlignment="1" applyProtection="1">
      <alignment horizontal="center" vertical="center" wrapText="1"/>
      <protection locked="0"/>
    </xf>
    <xf numFmtId="1" fontId="7" fillId="0" borderId="40" xfId="1" applyNumberFormat="1" applyFont="1" applyFill="1" applyBorder="1" applyAlignment="1" applyProtection="1">
      <alignment horizontal="center" vertical="center" wrapText="1"/>
      <protection locked="0"/>
    </xf>
    <xf numFmtId="1" fontId="7" fillId="0" borderId="63" xfId="1" applyNumberFormat="1" applyFont="1" applyFill="1" applyBorder="1" applyAlignment="1" applyProtection="1">
      <alignment horizontal="center" vertical="center" wrapText="1"/>
      <protection locked="0"/>
    </xf>
    <xf numFmtId="2" fontId="29" fillId="2" borderId="0" xfId="1" applyNumberFormat="1" applyFont="1" applyFill="1" applyBorder="1" applyProtection="1">
      <protection locked="0"/>
    </xf>
    <xf numFmtId="49" fontId="29" fillId="2" borderId="0" xfId="1" applyNumberFormat="1" applyFont="1" applyFill="1" applyBorder="1" applyProtection="1">
      <protection locked="0"/>
    </xf>
    <xf numFmtId="1" fontId="29" fillId="2" borderId="0" xfId="1" applyNumberFormat="1" applyFont="1" applyFill="1" applyBorder="1" applyProtection="1">
      <protection locked="0"/>
    </xf>
    <xf numFmtId="0" fontId="37" fillId="2" borderId="0" xfId="1" applyFont="1" applyFill="1" applyBorder="1" applyAlignment="1" applyProtection="1">
      <alignment horizontal="center"/>
    </xf>
    <xf numFmtId="1" fontId="32" fillId="2" borderId="0" xfId="1" applyNumberFormat="1" applyFont="1" applyFill="1" applyBorder="1" applyAlignment="1" applyProtection="1">
      <alignment horizontal="center"/>
    </xf>
    <xf numFmtId="165" fontId="33" fillId="2" borderId="0" xfId="1" applyNumberFormat="1" applyFont="1" applyFill="1" applyBorder="1"/>
    <xf numFmtId="0" fontId="29" fillId="2" borderId="0" xfId="1" applyFont="1" applyFill="1"/>
    <xf numFmtId="0" fontId="1" fillId="2" borderId="0" xfId="1" applyFill="1"/>
    <xf numFmtId="0" fontId="1" fillId="2" borderId="0" xfId="1" applyFill="1" applyAlignment="1">
      <alignment wrapText="1"/>
    </xf>
    <xf numFmtId="49" fontId="1" fillId="2" borderId="0" xfId="1" applyNumberFormat="1" applyFill="1"/>
    <xf numFmtId="0" fontId="29" fillId="2" borderId="0" xfId="1" applyFont="1" applyFill="1" applyBorder="1"/>
    <xf numFmtId="0" fontId="1" fillId="2" borderId="0" xfId="1" applyFill="1" applyBorder="1"/>
    <xf numFmtId="0" fontId="38" fillId="2" borderId="0" xfId="1" applyFont="1" applyFill="1"/>
    <xf numFmtId="49" fontId="11" fillId="2" borderId="0" xfId="1" applyNumberFormat="1" applyFont="1" applyFill="1" applyAlignment="1" applyProtection="1">
      <protection locked="0"/>
    </xf>
    <xf numFmtId="0" fontId="1" fillId="2" borderId="14" xfId="1" applyFill="1" applyBorder="1" applyProtection="1"/>
    <xf numFmtId="0" fontId="16" fillId="2" borderId="0" xfId="1" applyFont="1" applyFill="1" applyBorder="1" applyProtection="1"/>
    <xf numFmtId="0" fontId="3" fillId="2" borderId="0" xfId="1" applyFont="1" applyFill="1" applyBorder="1" applyAlignment="1" applyProtection="1">
      <alignment wrapText="1"/>
    </xf>
    <xf numFmtId="1" fontId="1" fillId="2" borderId="0" xfId="1" applyNumberFormat="1" applyFill="1" applyBorder="1" applyAlignment="1" applyProtection="1">
      <alignment horizontal="center"/>
    </xf>
    <xf numFmtId="0" fontId="1" fillId="2" borderId="0" xfId="1" applyFill="1" applyBorder="1" applyAlignment="1" applyProtection="1">
      <alignment horizontal="center" vertical="center"/>
    </xf>
    <xf numFmtId="0" fontId="35" fillId="0" borderId="24" xfId="1" applyFont="1" applyFill="1" applyBorder="1" applyProtection="1"/>
    <xf numFmtId="0" fontId="1" fillId="2" borderId="12" xfId="1" applyFill="1" applyBorder="1" applyProtection="1"/>
    <xf numFmtId="0" fontId="1" fillId="2" borderId="0" xfId="1" applyFill="1" applyProtection="1"/>
    <xf numFmtId="0" fontId="19" fillId="2" borderId="0" xfId="1" applyFont="1" applyFill="1" applyBorder="1" applyProtection="1"/>
    <xf numFmtId="0" fontId="28" fillId="2" borderId="0" xfId="1" applyFont="1" applyFill="1" applyBorder="1" applyAlignment="1" applyProtection="1">
      <alignment horizontal="left" vertical="center" wrapText="1"/>
      <protection locked="0"/>
    </xf>
    <xf numFmtId="0" fontId="7" fillId="2" borderId="0" xfId="1" applyFont="1" applyFill="1" applyBorder="1" applyAlignment="1" applyProtection="1">
      <alignment vertical="center"/>
    </xf>
    <xf numFmtId="0" fontId="26" fillId="2" borderId="0" xfId="1" applyFont="1" applyFill="1" applyProtection="1">
      <protection locked="0"/>
    </xf>
    <xf numFmtId="0" fontId="26" fillId="6" borderId="57" xfId="1" applyFont="1" applyFill="1" applyBorder="1" applyAlignment="1" applyProtection="1">
      <alignment horizontal="center" vertical="center"/>
      <protection locked="0"/>
    </xf>
    <xf numFmtId="1" fontId="26" fillId="6" borderId="39" xfId="1" applyNumberFormat="1" applyFont="1" applyFill="1" applyBorder="1" applyAlignment="1" applyProtection="1">
      <alignment horizontal="center" vertical="center"/>
      <protection locked="0"/>
    </xf>
    <xf numFmtId="0" fontId="26" fillId="6" borderId="39" xfId="1" applyFont="1" applyFill="1" applyBorder="1" applyAlignment="1" applyProtection="1">
      <alignment horizontal="center" vertical="center" wrapText="1"/>
    </xf>
    <xf numFmtId="0" fontId="26" fillId="2" borderId="0" xfId="1" applyFont="1" applyFill="1" applyBorder="1" applyProtection="1"/>
    <xf numFmtId="0" fontId="11" fillId="6" borderId="57" xfId="1" applyFont="1" applyFill="1" applyBorder="1" applyAlignment="1" applyProtection="1">
      <alignment horizontal="center" vertical="center" wrapText="1"/>
    </xf>
    <xf numFmtId="1" fontId="26" fillId="6" borderId="39" xfId="1" applyNumberFormat="1" applyFont="1" applyFill="1" applyBorder="1" applyAlignment="1" applyProtection="1">
      <alignment horizontal="center" wrapText="1"/>
    </xf>
    <xf numFmtId="0" fontId="11" fillId="6" borderId="39" xfId="1" applyFont="1" applyFill="1" applyBorder="1" applyAlignment="1" applyProtection="1">
      <alignment horizontal="center" vertical="center" wrapText="1"/>
    </xf>
    <xf numFmtId="0" fontId="42" fillId="0" borderId="57" xfId="1" applyFont="1" applyFill="1" applyBorder="1" applyAlignment="1" applyProtection="1">
      <alignment horizontal="center" vertical="center" wrapText="1"/>
    </xf>
    <xf numFmtId="0" fontId="11" fillId="2" borderId="39" xfId="1" applyFont="1" applyFill="1" applyBorder="1" applyAlignment="1" applyProtection="1">
      <alignment vertical="center"/>
      <protection locked="0"/>
    </xf>
    <xf numFmtId="0" fontId="11" fillId="0" borderId="39"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 fillId="2" borderId="0" xfId="1" applyFill="1" applyBorder="1" applyProtection="1"/>
    <xf numFmtId="0" fontId="11" fillId="6" borderId="6" xfId="1" applyFont="1" applyFill="1" applyBorder="1" applyAlignment="1" applyProtection="1">
      <alignment horizontal="center" vertical="center" wrapText="1"/>
    </xf>
    <xf numFmtId="1" fontId="19" fillId="6" borderId="6" xfId="1" applyNumberFormat="1" applyFont="1" applyFill="1" applyBorder="1" applyAlignment="1" applyProtection="1">
      <alignment horizontal="center" wrapText="1"/>
    </xf>
    <xf numFmtId="0" fontId="11" fillId="6" borderId="36" xfId="1" applyFont="1" applyFill="1" applyBorder="1" applyAlignment="1" applyProtection="1">
      <alignment horizontal="center" vertical="center" wrapText="1"/>
    </xf>
    <xf numFmtId="1" fontId="11" fillId="6" borderId="6" xfId="1" applyNumberFormat="1" applyFont="1" applyFill="1" applyBorder="1" applyAlignment="1" applyProtection="1">
      <alignment horizontal="center" wrapText="1"/>
    </xf>
    <xf numFmtId="1" fontId="26" fillId="6" borderId="6" xfId="1" applyNumberFormat="1" applyFont="1" applyFill="1" applyBorder="1" applyAlignment="1" applyProtection="1">
      <alignment horizontal="center" wrapText="1"/>
    </xf>
    <xf numFmtId="0" fontId="11" fillId="0" borderId="36" xfId="1" applyFont="1" applyFill="1" applyBorder="1" applyAlignment="1" applyProtection="1">
      <alignment horizontal="center" vertical="center" wrapText="1"/>
    </xf>
    <xf numFmtId="1" fontId="26" fillId="6" borderId="6" xfId="1" applyNumberFormat="1" applyFont="1" applyFill="1" applyBorder="1" applyAlignment="1" applyProtection="1">
      <alignment horizontal="center" vertical="center"/>
      <protection locked="0"/>
    </xf>
    <xf numFmtId="0" fontId="26" fillId="6" borderId="6" xfId="1" applyFont="1" applyFill="1" applyBorder="1" applyAlignment="1" applyProtection="1">
      <alignment horizontal="center" vertical="center"/>
      <protection locked="0"/>
    </xf>
    <xf numFmtId="0" fontId="11" fillId="6" borderId="57" xfId="1" applyFont="1" applyFill="1" applyBorder="1" applyAlignment="1" applyProtection="1">
      <alignment horizontal="center" vertical="center"/>
      <protection locked="0"/>
    </xf>
    <xf numFmtId="0" fontId="11" fillId="0" borderId="57" xfId="1" applyFont="1" applyFill="1" applyBorder="1" applyAlignment="1" applyProtection="1">
      <alignment horizontal="center" vertical="center"/>
      <protection locked="0"/>
    </xf>
    <xf numFmtId="0" fontId="26" fillId="6" borderId="39" xfId="1" applyFont="1" applyFill="1" applyBorder="1" applyAlignment="1" applyProtection="1">
      <alignment horizontal="center" vertical="center"/>
      <protection locked="0"/>
    </xf>
    <xf numFmtId="0" fontId="26" fillId="6" borderId="57" xfId="1" applyFont="1" applyFill="1" applyBorder="1" applyAlignment="1" applyProtection="1">
      <alignment horizontal="center" vertical="center"/>
    </xf>
    <xf numFmtId="0" fontId="11" fillId="6" borderId="57" xfId="1" applyFont="1" applyFill="1" applyBorder="1" applyAlignment="1" applyProtection="1">
      <alignment horizontal="center"/>
      <protection locked="0"/>
    </xf>
    <xf numFmtId="0" fontId="42" fillId="0" borderId="57" xfId="1" applyFont="1" applyFill="1" applyBorder="1" applyAlignment="1" applyProtection="1">
      <alignment horizontal="center" wrapText="1"/>
    </xf>
    <xf numFmtId="0" fontId="11" fillId="0" borderId="57" xfId="1" applyFont="1" applyFill="1" applyBorder="1" applyAlignment="1" applyProtection="1">
      <alignment horizontal="center"/>
      <protection locked="0"/>
    </xf>
    <xf numFmtId="1" fontId="15" fillId="6" borderId="6" xfId="1" applyNumberFormat="1" applyFont="1" applyFill="1" applyBorder="1" applyAlignment="1" applyProtection="1">
      <alignment horizontal="center"/>
    </xf>
    <xf numFmtId="2" fontId="11" fillId="6" borderId="57" xfId="1" applyNumberFormat="1" applyFont="1" applyFill="1" applyBorder="1" applyAlignment="1" applyProtection="1">
      <alignment horizontal="center"/>
      <protection locked="0"/>
    </xf>
    <xf numFmtId="1" fontId="1" fillId="2" borderId="0" xfId="1" applyNumberFormat="1" applyFill="1" applyBorder="1" applyProtection="1"/>
    <xf numFmtId="0" fontId="11" fillId="2" borderId="0" xfId="1" applyFont="1" applyFill="1" applyBorder="1" applyAlignment="1" applyProtection="1">
      <alignment horizontal="center" wrapText="1"/>
    </xf>
    <xf numFmtId="1" fontId="8" fillId="2" borderId="37" xfId="1" applyNumberFormat="1" applyFont="1" applyFill="1" applyBorder="1" applyAlignment="1" applyProtection="1">
      <alignment horizontal="left" vertical="center"/>
      <protection locked="0"/>
    </xf>
    <xf numFmtId="1" fontId="8" fillId="2" borderId="39" xfId="1" applyNumberFormat="1" applyFont="1" applyFill="1" applyBorder="1" applyAlignment="1" applyProtection="1">
      <alignment horizontal="left" vertical="center"/>
      <protection locked="0"/>
    </xf>
    <xf numFmtId="49" fontId="11" fillId="2" borderId="10" xfId="1" applyNumberFormat="1" applyFont="1" applyFill="1" applyBorder="1" applyAlignment="1" applyProtection="1">
      <alignment horizontal="center" vertical="center"/>
      <protection locked="0"/>
    </xf>
    <xf numFmtId="0" fontId="11" fillId="2" borderId="10" xfId="1" applyFont="1" applyFill="1" applyBorder="1" applyAlignment="1" applyProtection="1">
      <alignment vertical="center"/>
      <protection locked="0"/>
    </xf>
    <xf numFmtId="0" fontId="7" fillId="0" borderId="89" xfId="1" applyFont="1" applyBorder="1" applyAlignment="1" applyProtection="1">
      <alignment horizontal="center" vertical="center" wrapText="1"/>
      <protection locked="0"/>
    </xf>
    <xf numFmtId="49" fontId="7" fillId="0" borderId="56" xfId="1" applyNumberFormat="1" applyFont="1" applyBorder="1" applyAlignment="1" applyProtection="1">
      <alignment horizontal="center" vertical="center" wrapText="1"/>
      <protection locked="0"/>
    </xf>
    <xf numFmtId="1" fontId="36" fillId="5" borderId="40" xfId="1" applyNumberFormat="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protection locked="0"/>
    </xf>
    <xf numFmtId="0" fontId="11" fillId="3" borderId="45" xfId="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protection locked="0"/>
    </xf>
    <xf numFmtId="49" fontId="11" fillId="3" borderId="39" xfId="1" applyNumberFormat="1" applyFont="1" applyFill="1" applyBorder="1" applyAlignment="1" applyProtection="1">
      <alignment horizontal="center" vertical="center" wrapText="1"/>
      <protection locked="0"/>
    </xf>
    <xf numFmtId="0" fontId="11" fillId="3" borderId="39" xfId="1" applyFont="1" applyFill="1" applyBorder="1" applyAlignment="1" applyProtection="1">
      <alignment horizontal="center" vertical="center"/>
      <protection locked="0"/>
    </xf>
    <xf numFmtId="49" fontId="15" fillId="2" borderId="0" xfId="1" applyNumberFormat="1" applyFont="1" applyFill="1" applyBorder="1" applyProtection="1">
      <protection locked="0"/>
    </xf>
    <xf numFmtId="0" fontId="11" fillId="0" borderId="8" xfId="1" applyFont="1" applyFill="1" applyBorder="1" applyAlignment="1" applyProtection="1">
      <alignment horizontal="center" vertical="center"/>
      <protection locked="0"/>
    </xf>
    <xf numFmtId="0" fontId="11" fillId="2" borderId="39"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wrapText="1"/>
    </xf>
    <xf numFmtId="0" fontId="11" fillId="2" borderId="39" xfId="1" applyFont="1" applyFill="1" applyBorder="1" applyAlignment="1" applyProtection="1">
      <alignment horizontal="center" vertical="center"/>
      <protection locked="0"/>
    </xf>
    <xf numFmtId="2" fontId="11" fillId="4" borderId="39" xfId="1" applyNumberFormat="1" applyFont="1" applyFill="1" applyBorder="1" applyAlignment="1" applyProtection="1">
      <alignment horizontal="center" vertical="center"/>
      <protection locked="0"/>
    </xf>
    <xf numFmtId="2" fontId="20" fillId="5" borderId="39" xfId="1" applyNumberFormat="1" applyFont="1" applyFill="1" applyBorder="1" applyAlignment="1" applyProtection="1">
      <alignment horizontal="center" vertical="center"/>
      <protection locked="0"/>
    </xf>
    <xf numFmtId="2" fontId="11" fillId="0" borderId="39" xfId="1"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protection locked="0"/>
    </xf>
    <xf numFmtId="0" fontId="42" fillId="2" borderId="39" xfId="1" applyFont="1" applyFill="1" applyBorder="1" applyAlignment="1" applyProtection="1">
      <alignment horizontal="center" vertical="center"/>
      <protection locked="0"/>
    </xf>
    <xf numFmtId="49" fontId="11" fillId="2" borderId="6" xfId="1" applyNumberFormat="1" applyFont="1" applyFill="1" applyBorder="1" applyAlignment="1" applyProtection="1">
      <alignment horizontal="center" vertical="center"/>
      <protection locked="0"/>
    </xf>
    <xf numFmtId="0" fontId="42" fillId="2" borderId="6" xfId="1" applyFont="1" applyFill="1" applyBorder="1" applyAlignment="1" applyProtection="1">
      <alignment horizontal="center" vertical="center"/>
      <protection locked="0"/>
    </xf>
    <xf numFmtId="0" fontId="11" fillId="0" borderId="65" xfId="1" applyFont="1" applyFill="1" applyBorder="1" applyAlignment="1" applyProtection="1">
      <alignment horizontal="center" vertical="center"/>
      <protection locked="0"/>
    </xf>
    <xf numFmtId="0" fontId="11" fillId="2" borderId="70" xfId="1" applyFont="1" applyFill="1" applyBorder="1" applyAlignment="1" applyProtection="1">
      <alignment horizontal="center" vertical="center" wrapText="1"/>
      <protection locked="0"/>
    </xf>
    <xf numFmtId="49" fontId="11" fillId="2" borderId="70" xfId="1" applyNumberFormat="1" applyFont="1" applyFill="1" applyBorder="1" applyAlignment="1" applyProtection="1">
      <alignment horizontal="center" vertical="center"/>
      <protection locked="0"/>
    </xf>
    <xf numFmtId="0" fontId="42" fillId="2" borderId="70" xfId="1" applyFont="1" applyFill="1" applyBorder="1" applyAlignment="1" applyProtection="1">
      <alignment horizontal="center" vertical="center"/>
      <protection locked="0"/>
    </xf>
    <xf numFmtId="2" fontId="11" fillId="4" borderId="66" xfId="1" applyNumberFormat="1" applyFont="1" applyFill="1" applyBorder="1" applyAlignment="1" applyProtection="1">
      <alignment horizontal="center" vertical="center"/>
      <protection locked="0"/>
    </xf>
    <xf numFmtId="2" fontId="20" fillId="5" borderId="66" xfId="1" applyNumberFormat="1" applyFont="1" applyFill="1" applyBorder="1" applyAlignment="1" applyProtection="1">
      <alignment horizontal="center" vertical="center"/>
      <protection locked="0"/>
    </xf>
    <xf numFmtId="2" fontId="11" fillId="0" borderId="66"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wrapText="1"/>
      <protection locked="0"/>
    </xf>
    <xf numFmtId="0" fontId="11" fillId="3" borderId="39" xfId="1" applyFont="1" applyFill="1" applyBorder="1" applyAlignment="1" applyProtection="1">
      <alignment horizontal="center" vertical="center" wrapText="1"/>
      <protection locked="0"/>
    </xf>
    <xf numFmtId="2" fontId="11" fillId="3" borderId="39"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center" vertical="center"/>
      <protection locked="0"/>
    </xf>
    <xf numFmtId="0" fontId="11" fillId="0" borderId="6" xfId="1" applyFont="1" applyFill="1" applyBorder="1" applyAlignment="1" applyProtection="1">
      <alignment horizontal="center" vertical="center" wrapText="1"/>
      <protection locked="0"/>
    </xf>
    <xf numFmtId="0" fontId="42" fillId="2" borderId="48" xfId="1" applyFont="1" applyFill="1" applyBorder="1" applyAlignment="1" applyProtection="1">
      <alignment horizontal="center" vertical="center"/>
      <protection locked="0"/>
    </xf>
    <xf numFmtId="2" fontId="11" fillId="4" borderId="48" xfId="1" applyNumberFormat="1" applyFont="1" applyFill="1" applyBorder="1" applyAlignment="1" applyProtection="1">
      <alignment horizontal="center" vertical="center"/>
      <protection locked="0"/>
    </xf>
    <xf numFmtId="2" fontId="20" fillId="5" borderId="48" xfId="1" applyNumberFormat="1" applyFont="1" applyFill="1" applyBorder="1" applyAlignment="1" applyProtection="1">
      <alignment horizontal="center" vertical="center"/>
      <protection locked="0"/>
    </xf>
    <xf numFmtId="2" fontId="11" fillId="0" borderId="48" xfId="1" applyNumberFormat="1" applyFont="1" applyFill="1" applyBorder="1" applyAlignment="1" applyProtection="1">
      <alignment horizontal="center" vertical="center"/>
      <protection locked="0"/>
    </xf>
    <xf numFmtId="0" fontId="11" fillId="3" borderId="57" xfId="1" applyFont="1" applyFill="1" applyBorder="1" applyAlignment="1" applyProtection="1">
      <alignment horizontal="center" vertical="center"/>
      <protection locked="0"/>
    </xf>
    <xf numFmtId="0" fontId="11" fillId="3" borderId="65" xfId="1" applyFont="1" applyFill="1" applyBorder="1" applyAlignment="1" applyProtection="1">
      <alignment horizontal="center" vertical="center"/>
      <protection locked="0"/>
    </xf>
    <xf numFmtId="49" fontId="11" fillId="3" borderId="66" xfId="1" applyNumberFormat="1" applyFont="1" applyFill="1" applyBorder="1" applyAlignment="1" applyProtection="1">
      <alignment horizontal="center" vertical="center" wrapText="1"/>
      <protection locked="0"/>
    </xf>
    <xf numFmtId="0" fontId="11" fillId="3" borderId="66" xfId="1" applyFont="1" applyFill="1" applyBorder="1" applyAlignment="1" applyProtection="1">
      <alignment horizontal="center" vertical="center"/>
      <protection locked="0"/>
    </xf>
    <xf numFmtId="0" fontId="11" fillId="2" borderId="0" xfId="1" applyFont="1" applyFill="1" applyAlignment="1" applyProtection="1">
      <alignment wrapText="1"/>
      <protection locked="0"/>
    </xf>
    <xf numFmtId="49" fontId="15" fillId="2" borderId="0" xfId="1" applyNumberFormat="1" applyFont="1" applyFill="1" applyAlignment="1" applyProtection="1">
      <alignment horizontal="center"/>
      <protection locked="0"/>
    </xf>
    <xf numFmtId="9" fontId="19" fillId="0" borderId="0" xfId="8" applyFont="1" applyFill="1" applyBorder="1" applyAlignment="1" applyProtection="1">
      <alignment horizontal="center"/>
    </xf>
    <xf numFmtId="2" fontId="15" fillId="2" borderId="0" xfId="1" applyNumberFormat="1" applyFont="1" applyFill="1" applyBorder="1" applyAlignment="1" applyProtection="1">
      <alignment horizontal="center"/>
      <protection locked="0"/>
    </xf>
    <xf numFmtId="9" fontId="19" fillId="2" borderId="0" xfId="8" applyFont="1" applyFill="1" applyBorder="1" applyAlignment="1" applyProtection="1">
      <alignment horizontal="center"/>
    </xf>
    <xf numFmtId="166" fontId="19" fillId="2" borderId="0" xfId="1" applyNumberFormat="1" applyFont="1" applyFill="1" applyBorder="1" applyAlignment="1" applyProtection="1">
      <alignment horizontal="center"/>
    </xf>
    <xf numFmtId="0" fontId="11" fillId="2" borderId="0" xfId="1" applyFont="1" applyFill="1" applyBorder="1" applyAlignment="1" applyProtection="1">
      <alignment wrapText="1"/>
      <protection locked="0"/>
    </xf>
    <xf numFmtId="49" fontId="11" fillId="2" borderId="0" xfId="1" applyNumberFormat="1" applyFont="1" applyFill="1" applyBorder="1" applyAlignment="1" applyProtection="1">
      <alignment horizontal="center"/>
      <protection locked="0"/>
    </xf>
    <xf numFmtId="0" fontId="24" fillId="2" borderId="18" xfId="1" applyFont="1" applyFill="1" applyBorder="1" applyAlignment="1" applyProtection="1">
      <alignment vertical="center" wrapText="1"/>
      <protection locked="0"/>
    </xf>
    <xf numFmtId="0" fontId="24" fillId="2" borderId="25" xfId="1" applyFont="1" applyFill="1" applyBorder="1" applyAlignment="1" applyProtection="1">
      <alignment vertical="center" wrapText="1"/>
      <protection locked="0"/>
    </xf>
    <xf numFmtId="0" fontId="24" fillId="2" borderId="29" xfId="1" applyFont="1" applyFill="1" applyBorder="1" applyAlignment="1" applyProtection="1">
      <alignment vertical="center" wrapText="1"/>
      <protection locked="0"/>
    </xf>
    <xf numFmtId="49" fontId="11" fillId="2" borderId="0" xfId="1" applyNumberFormat="1" applyFont="1" applyFill="1" applyAlignment="1" applyProtection="1">
      <alignment horizontal="left" vertical="center" wrapText="1"/>
      <protection locked="0"/>
    </xf>
    <xf numFmtId="49" fontId="7" fillId="2" borderId="35" xfId="1" applyNumberFormat="1" applyFont="1" applyFill="1" applyBorder="1" applyAlignment="1" applyProtection="1">
      <alignment horizontal="center" vertical="center" wrapText="1"/>
    </xf>
    <xf numFmtId="1" fontId="7" fillId="4" borderId="35" xfId="1" applyNumberFormat="1" applyFont="1" applyFill="1" applyBorder="1" applyAlignment="1" applyProtection="1">
      <alignment horizontal="center" vertical="center" wrapText="1"/>
      <protection locked="0"/>
    </xf>
    <xf numFmtId="1" fontId="7" fillId="0" borderId="35" xfId="1" applyNumberFormat="1" applyFont="1" applyFill="1" applyBorder="1" applyAlignment="1" applyProtection="1">
      <alignment horizontal="center" vertical="center" wrapText="1"/>
      <protection locked="0"/>
    </xf>
    <xf numFmtId="2" fontId="25" fillId="2" borderId="0" xfId="1" applyNumberFormat="1" applyFont="1" applyFill="1" applyBorder="1" applyProtection="1">
      <protection locked="0"/>
    </xf>
    <xf numFmtId="0" fontId="19" fillId="2" borderId="0" xfId="1" applyFont="1" applyFill="1" applyBorder="1" applyAlignment="1" applyProtection="1">
      <alignment horizontal="center"/>
    </xf>
    <xf numFmtId="2" fontId="27" fillId="2" borderId="0" xfId="1" applyNumberFormat="1" applyFont="1" applyFill="1" applyBorder="1" applyAlignment="1" applyProtection="1">
      <alignment horizontal="center"/>
    </xf>
    <xf numFmtId="1" fontId="15" fillId="2" borderId="0" xfId="1" applyNumberFormat="1" applyFont="1" applyFill="1" applyBorder="1" applyProtection="1">
      <protection locked="0"/>
    </xf>
    <xf numFmtId="0" fontId="1" fillId="0" borderId="0" xfId="1" applyBorder="1" applyAlignment="1"/>
    <xf numFmtId="49" fontId="11" fillId="2" borderId="0" xfId="1" applyNumberFormat="1" applyFont="1" applyFill="1" applyBorder="1" applyAlignment="1" applyProtection="1">
      <alignment horizontal="left" wrapText="1"/>
      <protection locked="0"/>
    </xf>
    <xf numFmtId="49" fontId="1" fillId="2" borderId="0" xfId="1" applyNumberFormat="1" applyFill="1" applyAlignment="1">
      <alignment horizontal="left" wrapText="1"/>
    </xf>
    <xf numFmtId="0" fontId="11" fillId="3" borderId="6" xfId="1" applyFont="1" applyFill="1" applyBorder="1" applyAlignment="1" applyProtection="1">
      <alignment horizontal="center" vertical="center"/>
      <protection locked="0"/>
    </xf>
    <xf numFmtId="0" fontId="11" fillId="3" borderId="6" xfId="1" applyFont="1" applyFill="1" applyBorder="1" applyAlignment="1" applyProtection="1">
      <alignment horizontal="left" vertical="center"/>
      <protection locked="0"/>
    </xf>
    <xf numFmtId="0" fontId="11" fillId="3" borderId="48" xfId="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protection locked="0"/>
    </xf>
    <xf numFmtId="0" fontId="11" fillId="3" borderId="70" xfId="1" applyFont="1" applyFill="1" applyBorder="1" applyAlignment="1" applyProtection="1">
      <alignment horizontal="center" vertical="center"/>
      <protection locked="0"/>
    </xf>
    <xf numFmtId="49" fontId="11" fillId="2" borderId="0" xfId="1" applyNumberFormat="1" applyFont="1" applyFill="1" applyAlignment="1" applyProtection="1">
      <alignment horizontal="center"/>
      <protection locked="0"/>
    </xf>
    <xf numFmtId="0" fontId="1" fillId="7" borderId="0" xfId="1" applyFont="1" applyFill="1" applyBorder="1" applyAlignment="1">
      <alignment horizontal="center" vertical="center"/>
    </xf>
    <xf numFmtId="0" fontId="1" fillId="7" borderId="0" xfId="1" applyFont="1" applyFill="1" applyBorder="1"/>
    <xf numFmtId="0" fontId="16" fillId="7" borderId="0" xfId="1" applyFont="1" applyFill="1" applyBorder="1" applyAlignment="1" applyProtection="1">
      <alignment vertical="center"/>
      <protection locked="0"/>
    </xf>
    <xf numFmtId="0" fontId="26" fillId="7" borderId="0" xfId="1" applyFont="1" applyFill="1" applyBorder="1" applyAlignment="1">
      <alignment vertical="center"/>
    </xf>
    <xf numFmtId="0" fontId="43" fillId="7" borderId="58" xfId="1" applyFont="1" applyFill="1" applyBorder="1" applyAlignment="1">
      <alignment vertical="center" wrapText="1"/>
    </xf>
    <xf numFmtId="0" fontId="43" fillId="7" borderId="60" xfId="1" applyFont="1" applyFill="1" applyBorder="1" applyAlignment="1">
      <alignment vertical="center" wrapText="1"/>
    </xf>
    <xf numFmtId="0" fontId="24" fillId="7" borderId="0" xfId="1" applyFont="1" applyFill="1" applyBorder="1" applyAlignment="1">
      <alignment horizontal="center" vertical="center" wrapText="1"/>
    </xf>
    <xf numFmtId="0" fontId="8" fillId="7" borderId="0" xfId="1" applyFont="1" applyFill="1" applyBorder="1" applyAlignment="1">
      <alignment horizontal="center" vertical="center" wrapText="1"/>
    </xf>
    <xf numFmtId="0" fontId="45" fillId="10" borderId="4" xfId="1" applyFont="1" applyFill="1" applyBorder="1" applyAlignment="1">
      <alignment horizontal="left" vertical="center"/>
    </xf>
    <xf numFmtId="0" fontId="1" fillId="1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10" borderId="5" xfId="1" applyFont="1" applyFill="1" applyBorder="1" applyAlignment="1">
      <alignment horizontal="center" vertical="center"/>
    </xf>
    <xf numFmtId="0" fontId="1" fillId="7" borderId="4" xfId="1" applyFont="1" applyFill="1" applyBorder="1" applyAlignment="1">
      <alignment horizontal="center" vertical="center"/>
    </xf>
    <xf numFmtId="0" fontId="1" fillId="7" borderId="5" xfId="1" applyFont="1" applyFill="1" applyBorder="1" applyAlignment="1">
      <alignment horizontal="center" vertical="center"/>
    </xf>
    <xf numFmtId="0" fontId="1" fillId="7" borderId="10" xfId="1" applyFont="1" applyFill="1" applyBorder="1" applyAlignment="1">
      <alignment horizontal="center" vertical="center"/>
    </xf>
    <xf numFmtId="2" fontId="8" fillId="2" borderId="37" xfId="1" applyNumberFormat="1" applyFont="1" applyFill="1" applyBorder="1" applyAlignment="1" applyProtection="1">
      <alignment vertical="center"/>
      <protection locked="0"/>
    </xf>
    <xf numFmtId="2" fontId="8" fillId="2" borderId="38" xfId="1" applyNumberFormat="1" applyFont="1" applyFill="1" applyBorder="1" applyAlignment="1" applyProtection="1">
      <alignment vertical="center"/>
      <protection locked="0"/>
    </xf>
    <xf numFmtId="1" fontId="8" fillId="2" borderId="38" xfId="1" applyNumberFormat="1" applyFont="1" applyFill="1" applyBorder="1" applyAlignment="1" applyProtection="1">
      <alignment vertical="center"/>
      <protection locked="0"/>
    </xf>
    <xf numFmtId="0" fontId="11" fillId="0" borderId="39" xfId="1" applyFont="1" applyFill="1" applyBorder="1" applyAlignment="1" applyProtection="1">
      <alignment horizontal="left" vertical="center" wrapText="1"/>
      <protection locked="0"/>
    </xf>
    <xf numFmtId="49" fontId="11" fillId="2" borderId="6" xfId="1" applyNumberFormat="1" applyFont="1" applyFill="1" applyBorder="1" applyAlignment="1" applyProtection="1">
      <alignment horizontal="center" vertical="center" wrapText="1"/>
      <protection locked="0"/>
    </xf>
    <xf numFmtId="2" fontId="11" fillId="4" borderId="36" xfId="1" applyNumberFormat="1" applyFont="1" applyFill="1" applyBorder="1" applyAlignment="1" applyProtection="1">
      <alignment horizontal="center" vertical="center"/>
      <protection locked="0"/>
    </xf>
    <xf numFmtId="2" fontId="11" fillId="5" borderId="36" xfId="1" applyNumberFormat="1" applyFont="1" applyFill="1" applyBorder="1" applyAlignment="1" applyProtection="1">
      <alignment horizontal="center" vertical="center"/>
      <protection locked="0"/>
    </xf>
    <xf numFmtId="0" fontId="11" fillId="3" borderId="39" xfId="1" applyFont="1" applyFill="1" applyBorder="1" applyAlignment="1" applyProtection="1">
      <alignment horizontal="left" vertical="center" wrapText="1"/>
      <protection locked="0"/>
    </xf>
    <xf numFmtId="2" fontId="11" fillId="4" borderId="6" xfId="1" applyNumberFormat="1" applyFont="1" applyFill="1" applyBorder="1" applyAlignment="1" applyProtection="1">
      <alignment horizontal="center" vertical="center"/>
      <protection locked="0"/>
    </xf>
    <xf numFmtId="2" fontId="11" fillId="5" borderId="6" xfId="1" applyNumberFormat="1" applyFont="1" applyFill="1" applyBorder="1" applyAlignment="1" applyProtection="1">
      <alignment horizontal="center" vertical="center"/>
      <protection locked="0"/>
    </xf>
    <xf numFmtId="2" fontId="11" fillId="3" borderId="6" xfId="1" applyNumberFormat="1" applyFont="1" applyFill="1" applyBorder="1" applyAlignment="1" applyProtection="1">
      <alignment horizontal="center" vertical="center"/>
      <protection locked="0"/>
    </xf>
    <xf numFmtId="0" fontId="11" fillId="3" borderId="66" xfId="1" applyFont="1" applyFill="1" applyBorder="1" applyAlignment="1" applyProtection="1">
      <alignment horizontal="left" vertical="center" wrapText="1"/>
      <protection locked="0"/>
    </xf>
    <xf numFmtId="2" fontId="11" fillId="5" borderId="66" xfId="1" applyNumberFormat="1" applyFont="1" applyFill="1" applyBorder="1" applyAlignment="1" applyProtection="1">
      <alignment horizontal="center" vertical="center"/>
      <protection locked="0"/>
    </xf>
    <xf numFmtId="2" fontId="11" fillId="3" borderId="66" xfId="1" applyNumberFormat="1" applyFont="1" applyFill="1" applyBorder="1" applyAlignment="1" applyProtection="1">
      <alignment horizontal="center" vertical="center"/>
      <protection locked="0"/>
    </xf>
    <xf numFmtId="0" fontId="11" fillId="3" borderId="6" xfId="1" applyFont="1" applyFill="1" applyBorder="1" applyAlignment="1" applyProtection="1">
      <alignment horizontal="left" vertical="center" wrapText="1"/>
      <protection locked="0"/>
    </xf>
    <xf numFmtId="49" fontId="11" fillId="3" borderId="39" xfId="1" applyNumberFormat="1" applyFont="1" applyFill="1" applyBorder="1" applyAlignment="1" applyProtection="1">
      <alignment horizontal="center" vertical="center" wrapText="1"/>
    </xf>
    <xf numFmtId="0" fontId="11" fillId="3" borderId="36" xfId="1" applyFont="1" applyFill="1" applyBorder="1" applyAlignment="1" applyProtection="1">
      <alignment horizontal="center" vertical="center"/>
      <protection locked="0"/>
    </xf>
    <xf numFmtId="2" fontId="20" fillId="5" borderId="6" xfId="1" applyNumberFormat="1" applyFont="1" applyFill="1" applyBorder="1" applyAlignment="1" applyProtection="1">
      <alignment horizontal="center" vertical="center"/>
      <protection locked="0"/>
    </xf>
    <xf numFmtId="2" fontId="20" fillId="5" borderId="41" xfId="1" applyNumberFormat="1" applyFont="1" applyFill="1" applyBorder="1" applyAlignment="1" applyProtection="1">
      <alignment horizontal="center" vertical="center"/>
      <protection locked="0"/>
    </xf>
    <xf numFmtId="0" fontId="42" fillId="2" borderId="6" xfId="1" applyFont="1" applyFill="1" applyBorder="1" applyAlignment="1" applyProtection="1">
      <alignment horizontal="left" vertical="center"/>
      <protection locked="0"/>
    </xf>
    <xf numFmtId="1" fontId="11" fillId="0" borderId="36" xfId="1" applyNumberFormat="1" applyFont="1" applyFill="1" applyBorder="1" applyAlignment="1" applyProtection="1">
      <alignment horizontal="center" vertical="center"/>
      <protection locked="0"/>
    </xf>
    <xf numFmtId="0" fontId="11" fillId="0" borderId="36" xfId="1" applyFont="1" applyFill="1" applyBorder="1" applyAlignment="1" applyProtection="1">
      <alignment horizontal="center" vertical="center"/>
      <protection locked="0"/>
    </xf>
    <xf numFmtId="0" fontId="11" fillId="4" borderId="36" xfId="1" applyFont="1" applyFill="1" applyBorder="1" applyAlignment="1" applyProtection="1">
      <alignment horizontal="center" vertical="center"/>
      <protection locked="0"/>
    </xf>
    <xf numFmtId="0" fontId="20" fillId="5" borderId="36" xfId="1" applyFont="1" applyFill="1" applyBorder="1" applyAlignment="1" applyProtection="1">
      <alignment horizontal="center" vertical="center"/>
      <protection locked="0"/>
    </xf>
    <xf numFmtId="0" fontId="11" fillId="6" borderId="39" xfId="1" applyFont="1" applyFill="1" applyBorder="1" applyAlignment="1" applyProtection="1">
      <alignment horizontal="left" vertical="center" wrapText="1"/>
    </xf>
    <xf numFmtId="1" fontId="11" fillId="6" borderId="39" xfId="1" applyNumberFormat="1" applyFont="1" applyFill="1" applyBorder="1" applyAlignment="1" applyProtection="1">
      <alignment horizontal="center" wrapText="1"/>
    </xf>
    <xf numFmtId="2" fontId="11" fillId="0" borderId="6" xfId="1" applyNumberFormat="1" applyFont="1" applyFill="1" applyBorder="1" applyAlignment="1" applyProtection="1">
      <alignment horizontal="center" vertical="center"/>
      <protection locked="0"/>
    </xf>
    <xf numFmtId="2" fontId="11" fillId="0" borderId="6" xfId="1" applyNumberFormat="1" applyFont="1" applyFill="1" applyBorder="1" applyAlignment="1" applyProtection="1">
      <alignment horizontal="center" vertical="center" wrapText="1"/>
      <protection locked="0"/>
    </xf>
    <xf numFmtId="2" fontId="11" fillId="3" borderId="53"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left" vertical="center"/>
      <protection locked="0"/>
    </xf>
    <xf numFmtId="49" fontId="11" fillId="2" borderId="6" xfId="1" applyNumberFormat="1" applyFont="1" applyFill="1" applyBorder="1" applyAlignment="1" applyProtection="1">
      <alignment vertical="center" wrapText="1"/>
      <protection locked="0"/>
    </xf>
    <xf numFmtId="0" fontId="11" fillId="2" borderId="6" xfId="1" applyFont="1" applyFill="1" applyBorder="1" applyAlignment="1" applyProtection="1">
      <alignment horizontal="center" vertical="center"/>
      <protection locked="0"/>
    </xf>
    <xf numFmtId="0" fontId="11" fillId="3" borderId="39" xfId="1" applyFont="1" applyFill="1" applyBorder="1" applyAlignment="1" applyProtection="1">
      <alignment horizontal="left" vertical="center"/>
      <protection locked="0"/>
    </xf>
    <xf numFmtId="49" fontId="11" fillId="3" borderId="39" xfId="1" applyNumberFormat="1" applyFont="1" applyFill="1" applyBorder="1" applyAlignment="1" applyProtection="1">
      <alignment vertical="center"/>
      <protection locked="0"/>
    </xf>
    <xf numFmtId="0" fontId="11" fillId="3" borderId="66" xfId="1" applyFont="1" applyFill="1" applyBorder="1" applyAlignment="1" applyProtection="1">
      <alignment horizontal="left" vertical="center"/>
      <protection locked="0"/>
    </xf>
    <xf numFmtId="49" fontId="11" fillId="3" borderId="69" xfId="1" applyNumberFormat="1" applyFont="1" applyFill="1" applyBorder="1" applyAlignment="1" applyProtection="1">
      <alignment vertical="center"/>
      <protection locked="0"/>
    </xf>
    <xf numFmtId="0" fontId="11" fillId="3" borderId="69" xfId="1" applyFont="1" applyFill="1" applyBorder="1" applyAlignment="1" applyProtection="1">
      <alignment horizontal="center" vertical="center"/>
      <protection locked="0"/>
    </xf>
    <xf numFmtId="2" fontId="11" fillId="4" borderId="69" xfId="1" applyNumberFormat="1" applyFont="1" applyFill="1" applyBorder="1" applyAlignment="1" applyProtection="1">
      <alignment horizontal="center" vertical="center"/>
      <protection locked="0"/>
    </xf>
    <xf numFmtId="2" fontId="11" fillId="3" borderId="69" xfId="1" applyNumberFormat="1" applyFont="1" applyFill="1" applyBorder="1" applyAlignment="1" applyProtection="1">
      <alignment horizontal="center" vertical="center"/>
      <protection locked="0"/>
    </xf>
    <xf numFmtId="0" fontId="11" fillId="3" borderId="52" xfId="1" applyFont="1" applyFill="1" applyBorder="1" applyAlignment="1" applyProtection="1">
      <alignment horizontal="center" vertical="center"/>
    </xf>
    <xf numFmtId="49" fontId="11" fillId="3" borderId="6" xfId="1" applyNumberFormat="1" applyFont="1" applyFill="1" applyBorder="1" applyAlignment="1" applyProtection="1">
      <alignment vertical="center" wrapText="1"/>
      <protection locked="0"/>
    </xf>
    <xf numFmtId="0" fontId="11" fillId="0" borderId="4" xfId="1" applyFont="1" applyFill="1" applyBorder="1" applyAlignment="1" applyProtection="1">
      <alignment horizontal="center" vertical="center"/>
      <protection locked="0"/>
    </xf>
    <xf numFmtId="0" fontId="11" fillId="2" borderId="36" xfId="1" applyFont="1" applyFill="1" applyBorder="1" applyAlignment="1" applyProtection="1">
      <alignment horizontal="left" vertical="center" wrapText="1"/>
      <protection locked="0"/>
    </xf>
    <xf numFmtId="0" fontId="11" fillId="2" borderId="36" xfId="1" applyFont="1" applyFill="1" applyBorder="1" applyAlignment="1" applyProtection="1">
      <alignment horizontal="center" vertical="center"/>
      <protection locked="0"/>
    </xf>
    <xf numFmtId="0" fontId="11" fillId="0" borderId="50" xfId="1" applyFont="1" applyFill="1" applyBorder="1" applyAlignment="1" applyProtection="1">
      <alignment horizontal="center" vertical="center"/>
    </xf>
    <xf numFmtId="0" fontId="11" fillId="0" borderId="36" xfId="1" applyFont="1" applyFill="1" applyBorder="1" applyAlignment="1" applyProtection="1">
      <alignment vertical="center"/>
      <protection locked="0"/>
    </xf>
    <xf numFmtId="2" fontId="11" fillId="0" borderId="36" xfId="1" applyNumberFormat="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xf>
    <xf numFmtId="165" fontId="11" fillId="6" borderId="8" xfId="1" applyNumberFormat="1" applyFont="1" applyFill="1" applyBorder="1" applyAlignment="1" applyProtection="1">
      <alignment horizontal="center" vertical="center" wrapText="1"/>
      <protection locked="0"/>
    </xf>
    <xf numFmtId="0" fontId="11" fillId="6" borderId="36" xfId="1" applyFont="1" applyFill="1" applyBorder="1" applyAlignment="1" applyProtection="1">
      <alignment horizontal="center" vertical="center" wrapText="1"/>
      <protection locked="0"/>
    </xf>
    <xf numFmtId="0" fontId="26" fillId="6" borderId="6" xfId="1" applyFont="1" applyFill="1" applyBorder="1" applyAlignment="1" applyProtection="1">
      <alignment horizontal="center" vertical="center" wrapText="1"/>
    </xf>
    <xf numFmtId="0" fontId="49" fillId="0" borderId="0" xfId="0" applyFont="1"/>
    <xf numFmtId="165" fontId="11" fillId="0" borderId="8" xfId="1" applyNumberFormat="1" applyFont="1" applyFill="1" applyBorder="1" applyAlignment="1" applyProtection="1">
      <alignment horizontal="center" vertical="center" wrapText="1"/>
      <protection locked="0"/>
    </xf>
    <xf numFmtId="2" fontId="11" fillId="0" borderId="36" xfId="1" applyNumberFormat="1" applyFont="1" applyFill="1" applyBorder="1" applyAlignment="1" applyProtection="1">
      <alignment horizontal="center" vertical="center" wrapText="1"/>
      <protection locked="0"/>
    </xf>
    <xf numFmtId="2" fontId="11" fillId="3" borderId="67" xfId="1" applyNumberFormat="1" applyFont="1" applyFill="1" applyBorder="1" applyAlignment="1" applyProtection="1">
      <alignment horizontal="center" vertical="center"/>
      <protection locked="0"/>
    </xf>
    <xf numFmtId="0" fontId="50" fillId="7" borderId="56" xfId="1" applyFont="1" applyFill="1" applyBorder="1" applyAlignment="1">
      <alignment horizontal="center" wrapText="1"/>
    </xf>
    <xf numFmtId="0" fontId="26" fillId="7" borderId="89" xfId="1" applyFont="1" applyFill="1" applyBorder="1" applyAlignment="1">
      <alignment horizontal="center" vertical="center" wrapText="1"/>
    </xf>
    <xf numFmtId="0" fontId="26" fillId="7" borderId="63" xfId="1" applyFont="1" applyFill="1" applyBorder="1" applyAlignment="1">
      <alignment horizontal="center" vertical="center" wrapText="1"/>
    </xf>
    <xf numFmtId="0" fontId="50" fillId="7" borderId="61" xfId="1" applyFont="1" applyFill="1" applyBorder="1" applyAlignment="1">
      <alignment vertical="center" wrapText="1"/>
    </xf>
    <xf numFmtId="0" fontId="26" fillId="7" borderId="72" xfId="1" applyFont="1" applyFill="1" applyBorder="1" applyAlignment="1">
      <alignment horizontal="center" vertical="center"/>
    </xf>
    <xf numFmtId="0" fontId="26" fillId="7" borderId="59" xfId="1" applyFont="1" applyFill="1" applyBorder="1" applyAlignment="1">
      <alignment horizontal="center" vertical="center"/>
    </xf>
    <xf numFmtId="0" fontId="11" fillId="3" borderId="64" xfId="1" applyFont="1" applyFill="1" applyBorder="1" applyAlignment="1" applyProtection="1">
      <alignment horizontal="left" vertical="center" wrapText="1"/>
      <protection locked="0"/>
    </xf>
    <xf numFmtId="0" fontId="11" fillId="3" borderId="58" xfId="1" applyFont="1" applyFill="1" applyBorder="1" applyAlignment="1" applyProtection="1">
      <alignment horizontal="center" vertical="center"/>
      <protection locked="0"/>
    </xf>
    <xf numFmtId="0" fontId="11" fillId="3" borderId="45" xfId="1" applyFont="1" applyFill="1" applyBorder="1" applyAlignment="1" applyProtection="1">
      <alignment horizontal="left" vertical="center" wrapText="1"/>
    </xf>
    <xf numFmtId="2" fontId="11" fillId="4" borderId="41" xfId="1" applyNumberFormat="1" applyFont="1" applyFill="1" applyBorder="1" applyAlignment="1" applyProtection="1">
      <alignment horizontal="center" vertical="center"/>
      <protection locked="0"/>
    </xf>
    <xf numFmtId="0" fontId="26" fillId="6" borderId="39" xfId="1" applyFont="1" applyFill="1" applyBorder="1" applyAlignment="1" applyProtection="1">
      <alignment vertical="center" wrapText="1"/>
    </xf>
    <xf numFmtId="0" fontId="11" fillId="6" borderId="39" xfId="1" applyFont="1" applyFill="1" applyBorder="1" applyAlignment="1" applyProtection="1">
      <alignment vertical="center" wrapText="1"/>
    </xf>
    <xf numFmtId="2" fontId="11" fillId="0" borderId="53" xfId="1" applyNumberFormat="1" applyFont="1" applyFill="1" applyBorder="1" applyAlignment="1" applyProtection="1">
      <alignment horizontal="center" vertical="center"/>
      <protection locked="0"/>
    </xf>
    <xf numFmtId="0" fontId="11" fillId="0" borderId="51" xfId="1" applyFont="1" applyFill="1" applyBorder="1" applyAlignment="1" applyProtection="1">
      <alignment horizontal="center" vertical="center"/>
      <protection locked="0"/>
    </xf>
    <xf numFmtId="165" fontId="11" fillId="0" borderId="6" xfId="1" applyNumberFormat="1" applyFont="1" applyFill="1" applyBorder="1" applyAlignment="1" applyProtection="1">
      <alignment horizontal="center" vertical="center"/>
      <protection locked="0"/>
    </xf>
    <xf numFmtId="0" fontId="11" fillId="3" borderId="57" xfId="1" applyFont="1" applyFill="1" applyBorder="1" applyAlignment="1" applyProtection="1">
      <alignment horizontal="left" vertical="center"/>
      <protection locked="0"/>
    </xf>
    <xf numFmtId="2" fontId="11" fillId="3" borderId="57" xfId="1" applyNumberFormat="1" applyFont="1" applyFill="1" applyBorder="1" applyAlignment="1" applyProtection="1">
      <alignment horizontal="center" vertical="center"/>
      <protection locked="0"/>
    </xf>
    <xf numFmtId="49" fontId="11" fillId="3" borderId="6" xfId="1" applyNumberFormat="1" applyFont="1" applyFill="1" applyBorder="1" applyAlignment="1" applyProtection="1">
      <alignment vertical="center"/>
      <protection locked="0"/>
    </xf>
    <xf numFmtId="2" fontId="11" fillId="3" borderId="73" xfId="1" applyNumberFormat="1" applyFont="1" applyFill="1" applyBorder="1" applyAlignment="1" applyProtection="1">
      <alignment horizontal="center" vertical="center"/>
      <protection locked="0"/>
    </xf>
    <xf numFmtId="0" fontId="11" fillId="0" borderId="44" xfId="1" applyFont="1" applyFill="1" applyBorder="1" applyAlignment="1" applyProtection="1">
      <alignment horizontal="center" vertical="center"/>
      <protection locked="0"/>
    </xf>
    <xf numFmtId="0" fontId="11" fillId="2" borderId="64" xfId="1" applyFont="1" applyFill="1" applyBorder="1" applyAlignment="1" applyProtection="1">
      <alignment horizontal="left" vertical="center" wrapText="1"/>
      <protection locked="0"/>
    </xf>
    <xf numFmtId="49" fontId="11" fillId="2" borderId="41" xfId="1" applyNumberFormat="1" applyFont="1" applyFill="1" applyBorder="1" applyAlignment="1" applyProtection="1">
      <alignment horizontal="center" vertical="center" wrapText="1"/>
      <protection locked="0"/>
    </xf>
    <xf numFmtId="0" fontId="11" fillId="2" borderId="41" xfId="1" applyFont="1" applyFill="1" applyBorder="1" applyAlignment="1" applyProtection="1">
      <alignment horizontal="center" vertical="center"/>
      <protection locked="0"/>
    </xf>
    <xf numFmtId="0" fontId="11" fillId="2" borderId="64" xfId="1" applyFont="1" applyFill="1" applyBorder="1" applyAlignment="1" applyProtection="1">
      <alignment horizontal="center" vertical="center"/>
      <protection locked="0"/>
    </xf>
    <xf numFmtId="2" fontId="11" fillId="4" borderId="64" xfId="1" applyNumberFormat="1" applyFont="1" applyFill="1" applyBorder="1" applyAlignment="1" applyProtection="1">
      <alignment horizontal="center" vertical="center"/>
      <protection locked="0"/>
    </xf>
    <xf numFmtId="2" fontId="20" fillId="5" borderId="64" xfId="1" applyNumberFormat="1" applyFont="1" applyFill="1" applyBorder="1" applyAlignment="1" applyProtection="1">
      <alignment horizontal="center" vertical="center"/>
      <protection locked="0"/>
    </xf>
    <xf numFmtId="2" fontId="11" fillId="2" borderId="64" xfId="1" applyNumberFormat="1" applyFont="1" applyFill="1" applyBorder="1" applyAlignment="1" applyProtection="1">
      <alignment horizontal="center" vertical="center"/>
      <protection locked="0"/>
    </xf>
    <xf numFmtId="2" fontId="11" fillId="2" borderId="63" xfId="1"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left" vertical="center" wrapText="1"/>
      <protection locked="0"/>
    </xf>
    <xf numFmtId="0" fontId="11" fillId="0" borderId="58" xfId="1" applyFont="1" applyFill="1" applyBorder="1" applyAlignment="1" applyProtection="1">
      <alignment horizontal="center" vertical="center"/>
      <protection locked="0"/>
    </xf>
    <xf numFmtId="0" fontId="11" fillId="2" borderId="54" xfId="1" applyFont="1" applyFill="1" applyBorder="1" applyAlignment="1" applyProtection="1">
      <alignment horizontal="center" vertical="center"/>
      <protection locked="0"/>
    </xf>
    <xf numFmtId="2" fontId="11" fillId="4" borderId="54" xfId="1" applyNumberFormat="1" applyFont="1" applyFill="1" applyBorder="1" applyAlignment="1" applyProtection="1">
      <alignment horizontal="center" vertical="center"/>
      <protection locked="0"/>
    </xf>
    <xf numFmtId="2" fontId="20" fillId="5" borderId="54" xfId="1" applyNumberFormat="1" applyFont="1" applyFill="1" applyBorder="1" applyAlignment="1" applyProtection="1">
      <alignment horizontal="center" vertical="center"/>
      <protection locked="0"/>
    </xf>
    <xf numFmtId="2" fontId="11" fillId="0" borderId="54" xfId="1" applyNumberFormat="1" applyFont="1" applyFill="1" applyBorder="1" applyAlignment="1" applyProtection="1">
      <alignment horizontal="center" vertical="center"/>
      <protection locked="0"/>
    </xf>
    <xf numFmtId="2" fontId="11" fillId="0" borderId="59" xfId="1" applyNumberFormat="1" applyFont="1" applyFill="1" applyBorder="1" applyAlignment="1" applyProtection="1">
      <alignment horizontal="center" vertical="center"/>
      <protection locked="0"/>
    </xf>
    <xf numFmtId="0" fontId="11" fillId="0" borderId="44" xfId="1" applyFont="1" applyFill="1" applyBorder="1" applyAlignment="1" applyProtection="1">
      <alignment horizontal="center" vertical="center"/>
    </xf>
    <xf numFmtId="0" fontId="11" fillId="2" borderId="45" xfId="1" applyFont="1" applyFill="1" applyBorder="1" applyAlignment="1" applyProtection="1">
      <alignment horizontal="left" vertical="center"/>
      <protection locked="0"/>
    </xf>
    <xf numFmtId="49" fontId="11" fillId="2" borderId="45" xfId="1" applyNumberFormat="1" applyFont="1" applyFill="1" applyBorder="1" applyAlignment="1" applyProtection="1">
      <alignment horizontal="left" vertical="center" wrapText="1"/>
      <protection locked="0"/>
    </xf>
    <xf numFmtId="0" fontId="11" fillId="2" borderId="45" xfId="1" applyFont="1" applyFill="1" applyBorder="1" applyAlignment="1" applyProtection="1">
      <alignment horizontal="center" vertical="center"/>
      <protection locked="0"/>
    </xf>
    <xf numFmtId="2" fontId="11" fillId="4" borderId="45" xfId="1" applyNumberFormat="1" applyFont="1" applyFill="1" applyBorder="1" applyAlignment="1" applyProtection="1">
      <alignment horizontal="center" vertical="center"/>
      <protection locked="0"/>
    </xf>
    <xf numFmtId="2" fontId="20" fillId="5" borderId="45" xfId="1" applyNumberFormat="1" applyFont="1" applyFill="1" applyBorder="1" applyAlignment="1" applyProtection="1">
      <alignment horizontal="center" vertical="center"/>
      <protection locked="0"/>
    </xf>
    <xf numFmtId="2" fontId="11" fillId="0" borderId="45" xfId="1" applyNumberFormat="1" applyFont="1" applyFill="1" applyBorder="1" applyAlignment="1" applyProtection="1">
      <alignment horizontal="center" vertical="center"/>
      <protection locked="0"/>
    </xf>
    <xf numFmtId="2" fontId="11" fillId="0" borderId="46" xfId="1" applyNumberFormat="1" applyFont="1" applyFill="1" applyBorder="1" applyAlignment="1" applyProtection="1">
      <alignment horizontal="center" vertical="center"/>
      <protection locked="0"/>
    </xf>
    <xf numFmtId="0" fontId="11" fillId="3" borderId="48" xfId="1" applyFont="1" applyFill="1" applyBorder="1" applyAlignment="1" applyProtection="1">
      <alignment horizontal="left" vertical="center"/>
      <protection locked="0"/>
    </xf>
    <xf numFmtId="49" fontId="11" fillId="3" borderId="48" xfId="1" applyNumberFormat="1" applyFont="1" applyFill="1" applyBorder="1" applyAlignment="1" applyProtection="1">
      <alignment vertical="center" wrapText="1"/>
      <protection locked="0"/>
    </xf>
    <xf numFmtId="2" fontId="11" fillId="0" borderId="49" xfId="1" applyNumberFormat="1" applyFont="1" applyFill="1" applyBorder="1" applyAlignment="1" applyProtection="1">
      <alignment horizontal="center" vertical="center"/>
      <protection locked="0"/>
    </xf>
    <xf numFmtId="0" fontId="11" fillId="0" borderId="50" xfId="1" applyFont="1" applyFill="1" applyBorder="1" applyAlignment="1" applyProtection="1">
      <alignment horizontal="center" vertical="center"/>
      <protection locked="0"/>
    </xf>
    <xf numFmtId="2" fontId="11" fillId="0" borderId="51" xfId="1" applyNumberFormat="1" applyFont="1" applyFill="1" applyBorder="1" applyAlignment="1" applyProtection="1">
      <alignment horizontal="center" vertical="center"/>
      <protection locked="0"/>
    </xf>
    <xf numFmtId="0" fontId="26" fillId="2" borderId="8" xfId="1" applyFont="1" applyFill="1" applyBorder="1" applyAlignment="1" applyProtection="1">
      <alignment horizontal="left" vertical="center" wrapText="1"/>
      <protection locked="0"/>
    </xf>
    <xf numFmtId="165" fontId="11" fillId="6" borderId="8" xfId="1" applyNumberFormat="1" applyFont="1" applyFill="1" applyBorder="1" applyAlignment="1" applyProtection="1">
      <alignment horizontal="center" vertical="center" wrapText="1"/>
    </xf>
    <xf numFmtId="2" fontId="11" fillId="3" borderId="6" xfId="1" applyNumberFormat="1" applyFont="1" applyFill="1" applyBorder="1" applyAlignment="1" applyProtection="1">
      <alignment horizontal="center" vertical="center"/>
    </xf>
    <xf numFmtId="49" fontId="11" fillId="0" borderId="6" xfId="1" applyNumberFormat="1" applyFont="1" applyFill="1" applyBorder="1" applyAlignment="1" applyProtection="1">
      <alignment horizontal="center" vertical="center" wrapText="1"/>
      <protection locked="0"/>
    </xf>
    <xf numFmtId="0" fontId="26" fillId="2" borderId="8" xfId="1" applyFont="1" applyFill="1" applyBorder="1" applyAlignment="1" applyProtection="1">
      <alignment horizontal="center" vertical="center" wrapText="1"/>
      <protection locked="0"/>
    </xf>
    <xf numFmtId="0" fontId="26" fillId="0" borderId="6" xfId="1" applyFont="1" applyBorder="1" applyAlignment="1" applyProtection="1">
      <alignment horizontal="center" vertical="center" wrapText="1"/>
      <protection locked="0"/>
    </xf>
    <xf numFmtId="0" fontId="26" fillId="2" borderId="6" xfId="1" applyFont="1" applyFill="1" applyBorder="1" applyAlignment="1" applyProtection="1">
      <alignment horizontal="center" vertical="center" wrapText="1"/>
      <protection locked="0"/>
    </xf>
    <xf numFmtId="49" fontId="11" fillId="0" borderId="36" xfId="1" applyNumberFormat="1" applyFont="1" applyFill="1" applyBorder="1" applyAlignment="1" applyProtection="1">
      <alignment horizontal="center" vertical="center" wrapText="1"/>
      <protection locked="0"/>
    </xf>
    <xf numFmtId="0" fontId="26" fillId="2" borderId="8" xfId="1" applyFont="1" applyFill="1" applyBorder="1" applyAlignment="1" applyProtection="1">
      <alignment horizontal="left" wrapText="1"/>
      <protection locked="0"/>
    </xf>
    <xf numFmtId="0" fontId="11" fillId="0" borderId="8" xfId="1" applyFont="1" applyFill="1" applyBorder="1" applyAlignment="1" applyProtection="1">
      <alignment horizontal="center" vertical="center"/>
    </xf>
    <xf numFmtId="0" fontId="11" fillId="2" borderId="39" xfId="1" applyFont="1" applyFill="1" applyBorder="1" applyAlignment="1" applyProtection="1">
      <alignment horizontal="left" vertical="center"/>
      <protection locked="0"/>
    </xf>
    <xf numFmtId="49" fontId="11" fillId="0" borderId="6" xfId="1" applyNumberFormat="1" applyFont="1" applyFill="1" applyBorder="1" applyAlignment="1" applyProtection="1">
      <alignment horizontal="left" vertical="center" wrapText="1"/>
      <protection locked="0"/>
    </xf>
    <xf numFmtId="0" fontId="42" fillId="2" borderId="54" xfId="1" applyFont="1" applyFill="1" applyBorder="1" applyAlignment="1" applyProtection="1">
      <alignment horizontal="left" vertical="center"/>
      <protection locked="0"/>
    </xf>
    <xf numFmtId="49" fontId="11" fillId="2" borderId="54" xfId="1" applyNumberFormat="1" applyFont="1" applyFill="1" applyBorder="1" applyAlignment="1" applyProtection="1">
      <alignment vertical="center" wrapText="1"/>
      <protection locked="0"/>
    </xf>
    <xf numFmtId="0" fontId="11" fillId="3" borderId="38" xfId="1" applyFont="1" applyFill="1" applyBorder="1" applyAlignment="1" applyProtection="1">
      <alignment horizontal="left" vertical="center"/>
      <protection locked="0"/>
    </xf>
    <xf numFmtId="0" fontId="11" fillId="3" borderId="56" xfId="1" applyFont="1" applyFill="1" applyBorder="1" applyAlignment="1" applyProtection="1">
      <alignment horizontal="center" vertical="center"/>
      <protection locked="0"/>
    </xf>
    <xf numFmtId="49" fontId="11" fillId="2" borderId="36" xfId="1" applyNumberFormat="1" applyFont="1" applyFill="1" applyBorder="1" applyAlignment="1" applyProtection="1">
      <alignment vertical="center" wrapText="1"/>
      <protection locked="0"/>
    </xf>
    <xf numFmtId="0" fontId="11" fillId="2" borderId="38" xfId="1" applyFont="1" applyFill="1" applyBorder="1" applyAlignment="1" applyProtection="1">
      <alignment horizontal="center" vertical="center"/>
      <protection locked="0"/>
    </xf>
    <xf numFmtId="165" fontId="11" fillId="4" borderId="38" xfId="1" applyNumberFormat="1" applyFont="1" applyFill="1" applyBorder="1" applyAlignment="1" applyProtection="1">
      <alignment horizontal="center" vertical="center"/>
      <protection locked="0"/>
    </xf>
    <xf numFmtId="2" fontId="11" fillId="0" borderId="38" xfId="1" applyNumberFormat="1" applyFont="1" applyFill="1" applyBorder="1" applyAlignment="1" applyProtection="1">
      <alignment horizontal="center" vertical="center"/>
      <protection locked="0"/>
    </xf>
    <xf numFmtId="2" fontId="20" fillId="5" borderId="36"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protection locked="0"/>
    </xf>
    <xf numFmtId="0" fontId="11" fillId="0" borderId="60" xfId="1" applyFont="1" applyFill="1" applyBorder="1" applyAlignment="1" applyProtection="1">
      <alignment horizontal="center" vertical="center"/>
      <protection locked="0"/>
    </xf>
    <xf numFmtId="0" fontId="11" fillId="0" borderId="61" xfId="1" applyFont="1" applyFill="1" applyBorder="1" applyAlignment="1" applyProtection="1">
      <alignment horizontal="left" vertical="center"/>
      <protection locked="0"/>
    </xf>
    <xf numFmtId="49" fontId="11" fillId="2" borderId="61" xfId="1" applyNumberFormat="1" applyFont="1" applyFill="1" applyBorder="1" applyAlignment="1" applyProtection="1">
      <alignment vertical="center" wrapText="1"/>
      <protection locked="0"/>
    </xf>
    <xf numFmtId="0" fontId="11" fillId="2" borderId="61" xfId="1" applyFont="1" applyFill="1" applyBorder="1" applyAlignment="1" applyProtection="1">
      <alignment horizontal="center" vertical="center"/>
      <protection locked="0"/>
    </xf>
    <xf numFmtId="2" fontId="11" fillId="4" borderId="61" xfId="1" applyNumberFormat="1" applyFont="1" applyFill="1" applyBorder="1" applyAlignment="1" applyProtection="1">
      <alignment horizontal="center" vertical="center"/>
      <protection locked="0"/>
    </xf>
    <xf numFmtId="2" fontId="11" fillId="5" borderId="61" xfId="1" applyNumberFormat="1" applyFont="1" applyFill="1" applyBorder="1" applyAlignment="1" applyProtection="1">
      <alignment horizontal="center" vertical="center"/>
      <protection locked="0"/>
    </xf>
    <xf numFmtId="2" fontId="11" fillId="0" borderId="61" xfId="1" applyNumberFormat="1" applyFont="1" applyFill="1" applyBorder="1" applyAlignment="1" applyProtection="1">
      <alignment horizontal="center" vertical="center"/>
      <protection locked="0"/>
    </xf>
    <xf numFmtId="2" fontId="11" fillId="0" borderId="62"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xf>
    <xf numFmtId="165" fontId="11" fillId="4" borderId="6" xfId="1" applyNumberFormat="1" applyFont="1" applyFill="1" applyBorder="1" applyAlignment="1" applyProtection="1">
      <alignment horizontal="center" vertical="center"/>
      <protection locked="0"/>
    </xf>
    <xf numFmtId="165" fontId="20" fillId="5" borderId="54" xfId="1" applyNumberFormat="1" applyFont="1" applyFill="1" applyBorder="1" applyAlignment="1" applyProtection="1">
      <alignment horizontal="center" vertical="center"/>
      <protection locked="0"/>
    </xf>
    <xf numFmtId="165" fontId="11" fillId="0" borderId="39" xfId="1" applyNumberFormat="1" applyFont="1" applyFill="1" applyBorder="1" applyAlignment="1" applyProtection="1">
      <alignment horizontal="center" vertical="center"/>
      <protection locked="0"/>
    </xf>
    <xf numFmtId="165" fontId="11" fillId="0" borderId="49" xfId="1" applyNumberFormat="1" applyFont="1" applyFill="1" applyBorder="1" applyAlignment="1" applyProtection="1">
      <alignment horizontal="center" vertical="center"/>
      <protection locked="0"/>
    </xf>
    <xf numFmtId="0" fontId="11" fillId="6" borderId="8" xfId="1" applyFont="1" applyFill="1" applyBorder="1" applyAlignment="1" applyProtection="1">
      <alignment horizontal="center" vertical="center"/>
      <protection locked="0"/>
    </xf>
    <xf numFmtId="0" fontId="11" fillId="6" borderId="6" xfId="1" applyFont="1" applyFill="1" applyBorder="1" applyAlignment="1" applyProtection="1">
      <alignment horizontal="left" vertical="center" wrapText="1"/>
      <protection locked="0"/>
    </xf>
    <xf numFmtId="49" fontId="11" fillId="6" borderId="39" xfId="1" quotePrefix="1" applyNumberFormat="1" applyFont="1" applyFill="1" applyBorder="1" applyAlignment="1" applyProtection="1">
      <alignment horizontal="center" vertical="center" wrapText="1"/>
    </xf>
    <xf numFmtId="0" fontId="11" fillId="6" borderId="6" xfId="1" applyFont="1" applyFill="1" applyBorder="1" applyAlignment="1" applyProtection="1">
      <alignment horizontal="center" vertical="center"/>
      <protection locked="0"/>
    </xf>
    <xf numFmtId="165" fontId="20" fillId="6" borderId="6" xfId="1" applyNumberFormat="1" applyFont="1" applyFill="1" applyBorder="1" applyAlignment="1" applyProtection="1">
      <alignment horizontal="center" vertical="center"/>
      <protection locked="0"/>
    </xf>
    <xf numFmtId="165" fontId="11" fillId="6" borderId="6" xfId="1" applyNumberFormat="1" applyFont="1" applyFill="1" applyBorder="1" applyAlignment="1" applyProtection="1">
      <alignment horizontal="center" vertical="center"/>
      <protection locked="0"/>
    </xf>
    <xf numFmtId="165" fontId="11" fillId="6" borderId="53" xfId="1" applyNumberFormat="1" applyFont="1" applyFill="1" applyBorder="1" applyAlignment="1" applyProtection="1">
      <alignment horizontal="center" vertical="center"/>
      <protection locked="0"/>
    </xf>
    <xf numFmtId="0" fontId="11" fillId="3" borderId="39" xfId="1" applyFont="1" applyFill="1" applyBorder="1" applyAlignment="1" applyProtection="1">
      <alignment horizontal="center" vertical="center"/>
    </xf>
    <xf numFmtId="165" fontId="11" fillId="5" borderId="6" xfId="1" applyNumberFormat="1" applyFont="1" applyFill="1" applyBorder="1" applyAlignment="1" applyProtection="1">
      <alignment horizontal="center" vertical="center"/>
      <protection locked="0"/>
    </xf>
    <xf numFmtId="165" fontId="11" fillId="3" borderId="6" xfId="1" applyNumberFormat="1" applyFont="1" applyFill="1" applyBorder="1" applyAlignment="1" applyProtection="1">
      <alignment horizontal="center" vertical="center"/>
      <protection locked="0"/>
    </xf>
    <xf numFmtId="165" fontId="20" fillId="5" borderId="6" xfId="1" applyNumberFormat="1" applyFont="1" applyFill="1" applyBorder="1" applyAlignment="1" applyProtection="1">
      <alignment horizontal="center" vertical="center"/>
      <protection locked="0"/>
    </xf>
    <xf numFmtId="165" fontId="11" fillId="2" borderId="6" xfId="1" applyNumberFormat="1" applyFont="1" applyFill="1" applyBorder="1" applyAlignment="1" applyProtection="1">
      <alignment horizontal="center" vertical="center"/>
      <protection locked="0"/>
    </xf>
    <xf numFmtId="165" fontId="11" fillId="2" borderId="53"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wrapText="1"/>
      <protection locked="0"/>
    </xf>
    <xf numFmtId="165" fontId="11" fillId="0" borderId="53" xfId="1" applyNumberFormat="1" applyFont="1" applyFill="1" applyBorder="1" applyAlignment="1" applyProtection="1">
      <alignment horizontal="center" vertical="center"/>
      <protection locked="0"/>
    </xf>
    <xf numFmtId="0" fontId="11" fillId="2" borderId="66" xfId="1" applyFont="1" applyFill="1" applyBorder="1" applyAlignment="1" applyProtection="1">
      <alignment horizontal="left" vertical="center" wrapText="1"/>
      <protection locked="0"/>
    </xf>
    <xf numFmtId="49" fontId="11" fillId="2" borderId="66" xfId="1" applyNumberFormat="1" applyFont="1" applyFill="1" applyBorder="1" applyAlignment="1" applyProtection="1">
      <alignment horizontal="center" vertical="center" wrapText="1"/>
      <protection locked="0"/>
    </xf>
    <xf numFmtId="0" fontId="11" fillId="2" borderId="66" xfId="1" applyFont="1" applyFill="1" applyBorder="1" applyAlignment="1" applyProtection="1">
      <alignment horizontal="center" vertical="center"/>
      <protection locked="0"/>
    </xf>
    <xf numFmtId="2" fontId="11" fillId="0" borderId="67" xfId="1" applyNumberFormat="1" applyFont="1" applyFill="1" applyBorder="1" applyAlignment="1" applyProtection="1">
      <alignment horizontal="center" vertical="center"/>
      <protection locked="0"/>
    </xf>
    <xf numFmtId="49" fontId="11" fillId="2" borderId="36" xfId="1" applyNumberFormat="1" applyFont="1" applyFill="1" applyBorder="1" applyAlignment="1" applyProtection="1">
      <alignment horizontal="center" vertical="center" wrapText="1"/>
      <protection locked="0"/>
    </xf>
    <xf numFmtId="2" fontId="11" fillId="0" borderId="68" xfId="1" applyNumberFormat="1" applyFont="1" applyFill="1" applyBorder="1" applyAlignment="1" applyProtection="1">
      <alignment horizontal="center" vertical="center"/>
      <protection locked="0"/>
    </xf>
    <xf numFmtId="49" fontId="11" fillId="3" borderId="39" xfId="1" applyNumberFormat="1" applyFont="1" applyFill="1" applyBorder="1" applyAlignment="1" applyProtection="1">
      <alignment horizontal="center" vertical="center"/>
      <protection locked="0"/>
    </xf>
    <xf numFmtId="49" fontId="11" fillId="3" borderId="69" xfId="1" applyNumberFormat="1" applyFont="1" applyFill="1" applyBorder="1" applyAlignment="1" applyProtection="1">
      <alignment horizontal="center" vertical="center"/>
      <protection locked="0"/>
    </xf>
    <xf numFmtId="2" fontId="20" fillId="5" borderId="69" xfId="1" applyNumberFormat="1" applyFont="1" applyFill="1" applyBorder="1" applyAlignment="1" applyProtection="1">
      <alignment horizontal="center" vertical="center"/>
      <protection locked="0"/>
    </xf>
    <xf numFmtId="1" fontId="11" fillId="3" borderId="69" xfId="1" applyNumberFormat="1" applyFont="1" applyFill="1" applyBorder="1" applyAlignment="1" applyProtection="1">
      <alignment horizontal="center" vertical="center"/>
      <protection locked="0"/>
    </xf>
    <xf numFmtId="1" fontId="11" fillId="3" borderId="67" xfId="1" applyNumberFormat="1" applyFont="1" applyFill="1" applyBorder="1" applyAlignment="1" applyProtection="1">
      <alignment horizontal="center" vertical="center"/>
      <protection locked="0"/>
    </xf>
    <xf numFmtId="0" fontId="11" fillId="0" borderId="41" xfId="1" applyFont="1" applyFill="1" applyBorder="1" applyAlignment="1" applyProtection="1">
      <alignment horizontal="left" vertical="center"/>
    </xf>
    <xf numFmtId="49" fontId="11" fillId="2" borderId="6" xfId="1" applyNumberFormat="1" applyFont="1" applyFill="1" applyBorder="1" applyAlignment="1" applyProtection="1">
      <alignment horizontal="left" vertical="center" wrapText="1"/>
      <protection locked="0"/>
    </xf>
    <xf numFmtId="0" fontId="11" fillId="0" borderId="41" xfId="1" applyFont="1" applyBorder="1" applyAlignment="1" applyProtection="1">
      <alignment horizontal="center" vertical="center"/>
    </xf>
    <xf numFmtId="2" fontId="11" fillId="0" borderId="41"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xf>
    <xf numFmtId="0" fontId="11" fillId="0" borderId="6" xfId="1" applyFont="1" applyBorder="1" applyAlignment="1" applyProtection="1">
      <alignment horizontal="center" vertical="center"/>
    </xf>
    <xf numFmtId="0" fontId="11" fillId="3" borderId="57" xfId="1" applyFont="1" applyFill="1" applyBorder="1" applyAlignment="1" applyProtection="1">
      <alignment horizontal="center" vertical="center"/>
    </xf>
    <xf numFmtId="0" fontId="11" fillId="3" borderId="36" xfId="1" applyFont="1" applyFill="1" applyBorder="1" applyAlignment="1" applyProtection="1">
      <alignment horizontal="left" vertical="center"/>
    </xf>
    <xf numFmtId="49" fontId="11" fillId="3" borderId="36" xfId="1" applyNumberFormat="1" applyFont="1" applyFill="1" applyBorder="1" applyAlignment="1" applyProtection="1">
      <alignment horizontal="center" vertical="center" wrapText="1"/>
      <protection locked="0"/>
    </xf>
    <xf numFmtId="0" fontId="11" fillId="0" borderId="29" xfId="1" applyFont="1" applyFill="1" applyBorder="1" applyAlignment="1" applyProtection="1">
      <alignment horizontal="center" vertical="center"/>
    </xf>
    <xf numFmtId="2" fontId="11" fillId="3" borderId="36" xfId="1" applyNumberFormat="1" applyFont="1" applyFill="1" applyBorder="1" applyAlignment="1" applyProtection="1">
      <alignment horizontal="center" vertical="center"/>
      <protection locked="0"/>
    </xf>
    <xf numFmtId="0" fontId="11" fillId="0" borderId="6" xfId="1" applyFont="1" applyBorder="1" applyAlignment="1" applyProtection="1">
      <alignment horizontal="left" vertical="center" wrapText="1"/>
    </xf>
    <xf numFmtId="0" fontId="11" fillId="0" borderId="36" xfId="1" applyFont="1" applyBorder="1" applyAlignment="1" applyProtection="1">
      <alignment horizontal="center" vertical="center"/>
    </xf>
    <xf numFmtId="0" fontId="11" fillId="0" borderId="0" xfId="1" applyFont="1" applyBorder="1" applyAlignment="1" applyProtection="1">
      <alignment horizontal="left" vertical="center" wrapText="1"/>
    </xf>
    <xf numFmtId="0" fontId="11" fillId="3" borderId="65" xfId="1" applyFont="1" applyFill="1" applyBorder="1" applyAlignment="1" applyProtection="1">
      <alignment horizontal="center" vertical="center"/>
    </xf>
    <xf numFmtId="0" fontId="11" fillId="3" borderId="61" xfId="1" applyFont="1" applyFill="1" applyBorder="1" applyAlignment="1" applyProtection="1">
      <alignment horizontal="left" vertical="center"/>
    </xf>
    <xf numFmtId="49" fontId="11" fillId="3" borderId="66" xfId="1" applyNumberFormat="1" applyFont="1" applyFill="1" applyBorder="1" applyAlignment="1" applyProtection="1">
      <alignment horizontal="center" vertical="center" wrapText="1"/>
    </xf>
    <xf numFmtId="0" fontId="11" fillId="3" borderId="71" xfId="1" applyFont="1" applyFill="1" applyBorder="1" applyAlignment="1" applyProtection="1">
      <alignment horizontal="center" vertical="center"/>
    </xf>
    <xf numFmtId="0" fontId="11" fillId="2" borderId="41" xfId="1" applyFont="1" applyFill="1" applyBorder="1" applyAlignment="1" applyProtection="1">
      <alignment vertical="center"/>
    </xf>
    <xf numFmtId="0" fontId="11" fillId="2" borderId="6" xfId="1" applyFont="1" applyFill="1" applyBorder="1" applyAlignment="1" applyProtection="1">
      <alignment vertical="center"/>
    </xf>
    <xf numFmtId="0" fontId="11" fillId="3" borderId="72" xfId="1" applyFont="1" applyFill="1" applyBorder="1" applyAlignment="1" applyProtection="1">
      <alignment horizontal="center" vertical="center"/>
    </xf>
    <xf numFmtId="0" fontId="11" fillId="3" borderId="56" xfId="1" applyFont="1" applyFill="1" applyBorder="1" applyAlignment="1" applyProtection="1">
      <alignment horizontal="left" vertical="center"/>
    </xf>
    <xf numFmtId="49" fontId="11" fillId="3" borderId="54" xfId="1" applyNumberFormat="1" applyFont="1" applyFill="1" applyBorder="1" applyAlignment="1" applyProtection="1">
      <alignment horizontal="center" vertical="center" wrapText="1"/>
    </xf>
    <xf numFmtId="0" fontId="11" fillId="3" borderId="25" xfId="1" applyFont="1" applyFill="1" applyBorder="1" applyAlignment="1" applyProtection="1">
      <alignment horizontal="center" vertical="center"/>
    </xf>
    <xf numFmtId="2" fontId="11" fillId="3" borderId="54" xfId="1" applyNumberFormat="1" applyFont="1" applyFill="1" applyBorder="1" applyAlignment="1" applyProtection="1">
      <alignment horizontal="center" vertical="center"/>
      <protection locked="0"/>
    </xf>
    <xf numFmtId="2" fontId="11" fillId="3" borderId="59" xfId="1" applyNumberFormat="1" applyFont="1" applyFill="1" applyBorder="1" applyAlignment="1" applyProtection="1">
      <alignment horizontal="center" vertical="center"/>
      <protection locked="0"/>
    </xf>
    <xf numFmtId="0" fontId="11" fillId="3" borderId="64" xfId="1" applyFont="1" applyFill="1" applyBorder="1" applyAlignment="1" applyProtection="1">
      <alignment horizontal="center" vertical="center"/>
    </xf>
    <xf numFmtId="0" fontId="11" fillId="3" borderId="40" xfId="1" applyFont="1" applyFill="1" applyBorder="1" applyAlignment="1" applyProtection="1">
      <alignment horizontal="left" vertical="center"/>
    </xf>
    <xf numFmtId="49" fontId="11" fillId="3" borderId="40" xfId="1" applyNumberFormat="1" applyFont="1" applyFill="1" applyBorder="1" applyAlignment="1" applyProtection="1">
      <alignment horizontal="center" vertical="center" wrapText="1"/>
    </xf>
    <xf numFmtId="0" fontId="11" fillId="3" borderId="41" xfId="1" applyFont="1" applyFill="1" applyBorder="1" applyAlignment="1" applyProtection="1">
      <alignment horizontal="center" vertical="center"/>
    </xf>
    <xf numFmtId="0" fontId="11" fillId="3" borderId="40" xfId="1" applyFont="1" applyFill="1" applyBorder="1" applyAlignment="1" applyProtection="1">
      <alignment horizontal="center" vertical="center"/>
    </xf>
    <xf numFmtId="165" fontId="11" fillId="4" borderId="40" xfId="1" applyNumberFormat="1" applyFont="1" applyFill="1" applyBorder="1" applyAlignment="1" applyProtection="1">
      <alignment horizontal="center" vertical="center"/>
      <protection locked="0"/>
    </xf>
    <xf numFmtId="165" fontId="11" fillId="5" borderId="40" xfId="1" applyNumberFormat="1" applyFont="1" applyFill="1" applyBorder="1" applyAlignment="1" applyProtection="1">
      <alignment horizontal="center" vertical="center"/>
      <protection locked="0"/>
    </xf>
    <xf numFmtId="165" fontId="11" fillId="3" borderId="40" xfId="1" applyNumberFormat="1" applyFont="1" applyFill="1" applyBorder="1" applyAlignment="1" applyProtection="1">
      <alignment horizontal="center" vertical="center"/>
      <protection locked="0"/>
    </xf>
    <xf numFmtId="165" fontId="11" fillId="3" borderId="63" xfId="1" applyNumberFormat="1" applyFont="1" applyFill="1" applyBorder="1" applyAlignment="1" applyProtection="1">
      <alignment horizontal="center" vertical="center"/>
      <protection locked="0"/>
    </xf>
    <xf numFmtId="0" fontId="11" fillId="3" borderId="69" xfId="1" applyFont="1" applyFill="1" applyBorder="1" applyAlignment="1" applyProtection="1">
      <alignment horizontal="center" vertical="center"/>
    </xf>
    <xf numFmtId="0" fontId="11" fillId="3" borderId="66" xfId="1" applyFont="1" applyFill="1" applyBorder="1" applyAlignment="1" applyProtection="1">
      <alignment horizontal="left" vertical="center"/>
    </xf>
    <xf numFmtId="0" fontId="11" fillId="3" borderId="61" xfId="1" applyFont="1" applyFill="1" applyBorder="1" applyAlignment="1" applyProtection="1">
      <alignment horizontal="center" vertical="center"/>
    </xf>
    <xf numFmtId="0" fontId="11" fillId="3" borderId="66" xfId="1" applyFont="1" applyFill="1" applyBorder="1" applyAlignment="1" applyProtection="1">
      <alignment horizontal="center" vertical="center"/>
    </xf>
    <xf numFmtId="49" fontId="11" fillId="3" borderId="36" xfId="1" applyNumberFormat="1" applyFont="1" applyFill="1" applyBorder="1" applyAlignment="1" applyProtection="1">
      <alignment horizontal="center" vertical="center" wrapText="1"/>
    </xf>
    <xf numFmtId="0" fontId="11" fillId="3" borderId="36" xfId="1" applyFont="1" applyFill="1" applyBorder="1" applyAlignment="1" applyProtection="1">
      <alignment horizontal="center" vertical="center"/>
    </xf>
    <xf numFmtId="9" fontId="11" fillId="4" borderId="36" xfId="8" applyFont="1" applyFill="1" applyBorder="1" applyAlignment="1" applyProtection="1">
      <alignment horizontal="center" vertical="center"/>
      <protection locked="0"/>
    </xf>
    <xf numFmtId="9" fontId="11" fillId="5" borderId="36" xfId="8" applyFont="1" applyFill="1" applyBorder="1" applyAlignment="1" applyProtection="1">
      <alignment horizontal="center" vertical="center"/>
      <protection locked="0"/>
    </xf>
    <xf numFmtId="9" fontId="11" fillId="3" borderId="36" xfId="8" applyFont="1" applyFill="1" applyBorder="1" applyAlignment="1" applyProtection="1">
      <alignment horizontal="center" vertical="center"/>
      <protection locked="0"/>
    </xf>
    <xf numFmtId="9" fontId="11" fillId="3" borderId="51" xfId="8" applyFont="1" applyFill="1" applyBorder="1" applyAlignment="1" applyProtection="1">
      <alignment horizontal="center" vertical="center"/>
      <protection locked="0"/>
    </xf>
    <xf numFmtId="0" fontId="11" fillId="3" borderId="66" xfId="1" applyFont="1" applyFill="1" applyBorder="1" applyAlignment="1" applyProtection="1">
      <alignment horizontal="left" vertical="center" wrapText="1"/>
    </xf>
    <xf numFmtId="9" fontId="11" fillId="4" borderId="61" xfId="8" applyFont="1" applyFill="1" applyBorder="1" applyAlignment="1" applyProtection="1">
      <alignment horizontal="center" vertical="center"/>
      <protection locked="0"/>
    </xf>
    <xf numFmtId="9" fontId="20" fillId="5" borderId="61" xfId="8" applyFont="1" applyFill="1" applyBorder="1" applyAlignment="1" applyProtection="1">
      <alignment horizontal="center" vertical="center"/>
      <protection locked="0"/>
    </xf>
    <xf numFmtId="9" fontId="11" fillId="3" borderId="61" xfId="8" applyFont="1" applyFill="1" applyBorder="1" applyAlignment="1" applyProtection="1">
      <alignment horizontal="center" vertical="center"/>
      <protection locked="0"/>
    </xf>
    <xf numFmtId="9" fontId="11" fillId="3" borderId="62" xfId="8" applyFont="1" applyFill="1" applyBorder="1" applyAlignment="1" applyProtection="1">
      <alignment horizontal="center" vertical="center"/>
      <protection locked="0"/>
    </xf>
    <xf numFmtId="0" fontId="20" fillId="5" borderId="6" xfId="1" applyFont="1" applyFill="1" applyBorder="1" applyAlignment="1" applyProtection="1">
      <alignment horizontal="center" vertical="center"/>
      <protection locked="0"/>
    </xf>
    <xf numFmtId="0" fontId="11" fillId="6" borderId="39" xfId="1" applyFont="1" applyFill="1" applyBorder="1" applyAlignment="1" applyProtection="1">
      <alignment vertical="center" wrapText="1"/>
      <protection locked="0"/>
    </xf>
    <xf numFmtId="1" fontId="11" fillId="6" borderId="6" xfId="1" applyNumberFormat="1" applyFont="1" applyFill="1" applyBorder="1" applyAlignment="1" applyProtection="1">
      <alignment horizontal="center" vertical="center"/>
      <protection locked="0"/>
    </xf>
    <xf numFmtId="1" fontId="11" fillId="6" borderId="39" xfId="1" applyNumberFormat="1" applyFont="1" applyFill="1" applyBorder="1" applyAlignment="1" applyProtection="1">
      <alignment horizontal="center" vertical="center"/>
      <protection locked="0"/>
    </xf>
    <xf numFmtId="0" fontId="26" fillId="6" borderId="6" xfId="1" applyFont="1" applyFill="1" applyBorder="1" applyAlignment="1" applyProtection="1">
      <alignment horizontal="left" vertical="center" wrapText="1"/>
    </xf>
    <xf numFmtId="0" fontId="11" fillId="6" borderId="6" xfId="1" applyFont="1" applyFill="1" applyBorder="1" applyAlignment="1" applyProtection="1">
      <alignment vertical="center" wrapText="1"/>
      <protection locked="0"/>
    </xf>
    <xf numFmtId="0" fontId="11" fillId="6" borderId="6" xfId="1" applyFont="1" applyFill="1" applyBorder="1" applyAlignment="1" applyProtection="1">
      <alignment horizontal="left" vertical="center" wrapText="1"/>
    </xf>
    <xf numFmtId="1" fontId="11" fillId="6" borderId="6" xfId="1" applyNumberFormat="1" applyFont="1" applyFill="1" applyBorder="1" applyAlignment="1" applyProtection="1">
      <alignment horizontal="center"/>
    </xf>
    <xf numFmtId="0" fontId="11" fillId="6" borderId="39" xfId="1" applyFont="1" applyFill="1" applyBorder="1" applyAlignment="1" applyProtection="1">
      <alignment horizontal="center" vertical="center"/>
    </xf>
    <xf numFmtId="0" fontId="11" fillId="0" borderId="65" xfId="1" applyFont="1" applyFill="1" applyBorder="1" applyAlignment="1" applyProtection="1">
      <alignment horizontal="center" vertical="center"/>
    </xf>
    <xf numFmtId="0" fontId="11" fillId="0" borderId="61" xfId="1" applyFont="1" applyFill="1" applyBorder="1" applyAlignment="1" applyProtection="1">
      <alignment horizontal="center" vertical="center"/>
      <protection locked="0"/>
    </xf>
    <xf numFmtId="0" fontId="11" fillId="4" borderId="61" xfId="1" applyFont="1" applyFill="1" applyBorder="1" applyAlignment="1" applyProtection="1">
      <alignment horizontal="center" vertical="center"/>
      <protection locked="0"/>
    </xf>
    <xf numFmtId="0" fontId="20" fillId="5" borderId="61" xfId="1" applyFont="1" applyFill="1" applyBorder="1" applyAlignment="1" applyProtection="1">
      <alignment horizontal="center" vertical="center"/>
      <protection locked="0"/>
    </xf>
    <xf numFmtId="0" fontId="11" fillId="0" borderId="62" xfId="1" applyFont="1" applyFill="1" applyBorder="1" applyAlignment="1" applyProtection="1">
      <alignment horizontal="center" vertical="center"/>
      <protection locked="0"/>
    </xf>
    <xf numFmtId="165" fontId="11" fillId="4" borderId="36" xfId="1" applyNumberFormat="1" applyFont="1" applyFill="1" applyBorder="1" applyAlignment="1" applyProtection="1">
      <alignment horizontal="center" vertical="center"/>
      <protection locked="0"/>
    </xf>
    <xf numFmtId="49" fontId="11" fillId="6" borderId="6" xfId="1" applyNumberFormat="1" applyFont="1" applyFill="1" applyBorder="1" applyAlignment="1" applyProtection="1">
      <alignment horizontal="center" vertical="center" wrapText="1"/>
    </xf>
    <xf numFmtId="165" fontId="11" fillId="4" borderId="39" xfId="1" applyNumberFormat="1" applyFont="1" applyFill="1" applyBorder="1" applyAlignment="1" applyProtection="1">
      <alignment horizontal="center" vertical="center"/>
      <protection locked="0"/>
    </xf>
    <xf numFmtId="165" fontId="20" fillId="6" borderId="39" xfId="1" applyNumberFormat="1" applyFont="1" applyFill="1" applyBorder="1" applyAlignment="1" applyProtection="1">
      <alignment horizontal="center" vertical="center"/>
      <protection locked="0"/>
    </xf>
    <xf numFmtId="165" fontId="11" fillId="6" borderId="39" xfId="1" applyNumberFormat="1" applyFont="1" applyFill="1" applyBorder="1" applyAlignment="1" applyProtection="1">
      <alignment horizontal="center" vertical="center"/>
      <protection locked="0"/>
    </xf>
    <xf numFmtId="49" fontId="11" fillId="6" borderId="39" xfId="1" applyNumberFormat="1" applyFont="1" applyFill="1" applyBorder="1" applyAlignment="1" applyProtection="1">
      <alignment horizontal="center" vertical="center" wrapText="1"/>
    </xf>
    <xf numFmtId="165" fontId="11" fillId="6" borderId="51" xfId="1" applyNumberFormat="1" applyFont="1" applyFill="1" applyBorder="1" applyAlignment="1" applyProtection="1">
      <alignment horizontal="center" vertical="center"/>
      <protection locked="0"/>
    </xf>
    <xf numFmtId="165" fontId="20" fillId="5" borderId="36" xfId="1" applyNumberFormat="1" applyFont="1" applyFill="1" applyBorder="1" applyAlignment="1" applyProtection="1">
      <alignment horizontal="center" vertical="center"/>
      <protection locked="0"/>
    </xf>
    <xf numFmtId="1" fontId="11" fillId="3" borderId="6" xfId="1" applyNumberFormat="1" applyFont="1" applyFill="1" applyBorder="1" applyAlignment="1" applyProtection="1">
      <alignment horizontal="center" vertical="center"/>
      <protection locked="0"/>
    </xf>
    <xf numFmtId="49" fontId="11" fillId="0" borderId="39" xfId="1" applyNumberFormat="1" applyFont="1" applyFill="1" applyBorder="1" applyAlignment="1" applyProtection="1">
      <alignment horizontal="center" vertical="center" wrapText="1"/>
    </xf>
    <xf numFmtId="165" fontId="11" fillId="2" borderId="36" xfId="1" applyNumberFormat="1" applyFont="1" applyFill="1" applyBorder="1" applyAlignment="1" applyProtection="1">
      <alignment horizontal="center" vertical="center"/>
      <protection locked="0"/>
    </xf>
    <xf numFmtId="165" fontId="11" fillId="2" borderId="51" xfId="1" applyNumberFormat="1" applyFont="1" applyFill="1" applyBorder="1" applyAlignment="1" applyProtection="1">
      <alignment horizontal="center" vertical="center"/>
      <protection locked="0"/>
    </xf>
    <xf numFmtId="0" fontId="11" fillId="3" borderId="36" xfId="1" applyFont="1" applyFill="1" applyBorder="1" applyAlignment="1" applyProtection="1">
      <alignment horizontal="left" vertical="center" wrapText="1"/>
      <protection locked="0"/>
    </xf>
    <xf numFmtId="49" fontId="11" fillId="3" borderId="48" xfId="1" applyNumberFormat="1" applyFont="1" applyFill="1" applyBorder="1" applyAlignment="1" applyProtection="1">
      <alignment horizontal="center" vertical="center"/>
      <protection locked="0"/>
    </xf>
    <xf numFmtId="0" fontId="11" fillId="3" borderId="60" xfId="1" applyFont="1" applyFill="1" applyBorder="1" applyAlignment="1" applyProtection="1">
      <alignment horizontal="center" vertical="center"/>
      <protection locked="0"/>
    </xf>
    <xf numFmtId="0" fontId="11" fillId="3" borderId="61" xfId="1" applyFont="1" applyFill="1" applyBorder="1" applyAlignment="1" applyProtection="1">
      <alignment horizontal="left" vertical="center" wrapText="1"/>
      <protection locked="0"/>
    </xf>
    <xf numFmtId="49" fontId="11" fillId="3" borderId="70" xfId="1" applyNumberFormat="1" applyFont="1" applyFill="1" applyBorder="1" applyAlignment="1" applyProtection="1">
      <alignment horizontal="center" vertical="center"/>
      <protection locked="0"/>
    </xf>
    <xf numFmtId="0" fontId="11" fillId="3" borderId="61" xfId="1" applyFont="1" applyFill="1" applyBorder="1" applyAlignment="1" applyProtection="1">
      <alignment horizontal="center" vertical="center"/>
      <protection locked="0"/>
    </xf>
    <xf numFmtId="2" fontId="20" fillId="5" borderId="61" xfId="1" applyNumberFormat="1" applyFont="1" applyFill="1" applyBorder="1" applyAlignment="1" applyProtection="1">
      <alignment horizontal="center" vertical="center"/>
      <protection locked="0"/>
    </xf>
    <xf numFmtId="2" fontId="11" fillId="3" borderId="61" xfId="1" applyNumberFormat="1" applyFont="1" applyFill="1" applyBorder="1" applyAlignment="1" applyProtection="1">
      <alignment horizontal="center" vertical="center"/>
      <protection locked="0"/>
    </xf>
    <xf numFmtId="2" fontId="11" fillId="3" borderId="57" xfId="1" applyNumberFormat="1" applyFont="1" applyFill="1" applyBorder="1" applyAlignment="1" applyProtection="1">
      <alignment horizontal="center" vertical="center"/>
    </xf>
    <xf numFmtId="2" fontId="11" fillId="3" borderId="36" xfId="1" applyNumberFormat="1" applyFont="1" applyFill="1" applyBorder="1" applyAlignment="1" applyProtection="1">
      <alignment horizontal="left" vertical="center"/>
    </xf>
    <xf numFmtId="2" fontId="11" fillId="3" borderId="29" xfId="1" applyNumberFormat="1" applyFont="1" applyFill="1" applyBorder="1" applyAlignment="1" applyProtection="1">
      <alignment horizontal="center" vertical="center"/>
    </xf>
    <xf numFmtId="1" fontId="11" fillId="3" borderId="29" xfId="1" applyNumberFormat="1" applyFont="1" applyFill="1" applyBorder="1" applyAlignment="1" applyProtection="1">
      <alignment horizontal="center" vertical="center"/>
    </xf>
    <xf numFmtId="0" fontId="11" fillId="0" borderId="54" xfId="1" applyFont="1" applyBorder="1" applyAlignment="1" applyProtection="1">
      <alignment horizontal="center" vertical="center"/>
    </xf>
    <xf numFmtId="0" fontId="11" fillId="3" borderId="90" xfId="1" applyFont="1" applyFill="1" applyBorder="1" applyAlignment="1" applyProtection="1">
      <alignment horizontal="center" vertical="center"/>
    </xf>
    <xf numFmtId="0" fontId="11" fillId="3" borderId="89" xfId="1" applyFont="1" applyFill="1" applyBorder="1" applyAlignment="1" applyProtection="1">
      <alignment horizontal="center" vertical="center"/>
    </xf>
    <xf numFmtId="0" fontId="11" fillId="3" borderId="40" xfId="1" applyFont="1" applyFill="1" applyBorder="1" applyAlignment="1" applyProtection="1">
      <alignment horizontal="left" vertical="center" wrapText="1"/>
    </xf>
    <xf numFmtId="49" fontId="11" fillId="3" borderId="6" xfId="1" applyNumberFormat="1" applyFont="1" applyFill="1" applyBorder="1" applyAlignment="1" applyProtection="1">
      <alignment horizontal="center" vertical="center" wrapText="1"/>
    </xf>
    <xf numFmtId="0" fontId="11" fillId="3" borderId="56" xfId="1" applyFont="1" applyFill="1" applyBorder="1" applyAlignment="1" applyProtection="1">
      <alignment horizontal="center" vertical="center"/>
    </xf>
    <xf numFmtId="165" fontId="11" fillId="5" borderId="36" xfId="1" applyNumberFormat="1" applyFont="1" applyFill="1" applyBorder="1" applyAlignment="1" applyProtection="1">
      <alignment horizontal="center" vertical="center"/>
      <protection locked="0"/>
    </xf>
    <xf numFmtId="165" fontId="11" fillId="3" borderId="36" xfId="1" applyNumberFormat="1" applyFont="1" applyFill="1" applyBorder="1" applyAlignment="1" applyProtection="1">
      <alignment horizontal="center" vertical="center"/>
      <protection locked="0"/>
    </xf>
    <xf numFmtId="165" fontId="11" fillId="3" borderId="68" xfId="1" applyNumberFormat="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xf>
    <xf numFmtId="0" fontId="11" fillId="3" borderId="41" xfId="1" applyFont="1" applyFill="1" applyBorder="1" applyAlignment="1" applyProtection="1">
      <alignment horizontal="left" vertical="center"/>
    </xf>
    <xf numFmtId="9" fontId="11" fillId="3" borderId="68" xfId="8" applyFont="1" applyFill="1" applyBorder="1" applyAlignment="1" applyProtection="1">
      <alignment horizontal="center" vertical="center"/>
      <protection locked="0"/>
    </xf>
    <xf numFmtId="9" fontId="11" fillId="5" borderId="61" xfId="8" applyFont="1" applyFill="1" applyBorder="1" applyAlignment="1" applyProtection="1">
      <alignment horizontal="center" vertical="center"/>
      <protection locked="0"/>
    </xf>
    <xf numFmtId="0" fontId="51" fillId="0" borderId="0" xfId="3" applyFont="1" applyBorder="1" applyProtection="1"/>
    <xf numFmtId="0" fontId="7" fillId="0" borderId="38" xfId="1" applyFont="1" applyFill="1" applyBorder="1" applyAlignment="1" applyProtection="1">
      <alignment horizontal="right"/>
    </xf>
    <xf numFmtId="0" fontId="52" fillId="0" borderId="0" xfId="3" applyFont="1" applyBorder="1" applyProtection="1"/>
    <xf numFmtId="0" fontId="4" fillId="0" borderId="4" xfId="2" applyBorder="1" applyAlignment="1" applyProtection="1">
      <alignment vertical="center"/>
    </xf>
    <xf numFmtId="0" fontId="1" fillId="0" borderId="1" xfId="1" applyBorder="1" applyProtection="1"/>
    <xf numFmtId="0" fontId="5" fillId="0" borderId="9" xfId="2" applyFont="1" applyBorder="1" applyAlignment="1" applyProtection="1">
      <alignment vertical="center"/>
    </xf>
    <xf numFmtId="0" fontId="2" fillId="0" borderId="1" xfId="1" applyFont="1" applyBorder="1" applyAlignment="1" applyProtection="1"/>
    <xf numFmtId="0" fontId="1" fillId="0" borderId="2" xfId="1" applyBorder="1" applyAlignment="1" applyProtection="1"/>
    <xf numFmtId="0" fontId="3" fillId="0" borderId="4" xfId="1" applyFont="1" applyBorder="1" applyAlignment="1" applyProtection="1">
      <alignment vertical="center"/>
    </xf>
    <xf numFmtId="0" fontId="1" fillId="10" borderId="48" xfId="1" applyFont="1" applyFill="1" applyBorder="1" applyAlignment="1">
      <alignment horizontal="center" vertical="center"/>
    </xf>
    <xf numFmtId="0" fontId="45" fillId="10" borderId="52" xfId="1" applyFont="1" applyFill="1" applyBorder="1" applyAlignment="1">
      <alignment horizontal="left" vertical="center"/>
    </xf>
    <xf numFmtId="0" fontId="1" fillId="10" borderId="82" xfId="1" applyFont="1" applyFill="1" applyBorder="1" applyAlignment="1">
      <alignment horizontal="center" vertical="center"/>
    </xf>
    <xf numFmtId="0" fontId="1" fillId="10" borderId="94" xfId="1" applyFont="1" applyFill="1" applyBorder="1" applyAlignment="1">
      <alignment horizontal="center" vertical="center"/>
    </xf>
    <xf numFmtId="0" fontId="45" fillId="10" borderId="83" xfId="1" applyFont="1" applyFill="1" applyBorder="1" applyAlignment="1">
      <alignment horizontal="left" vertical="center"/>
    </xf>
    <xf numFmtId="0" fontId="16" fillId="2" borderId="0" xfId="3" applyFont="1" applyFill="1" applyAlignment="1"/>
    <xf numFmtId="0" fontId="11" fillId="2" borderId="0" xfId="3" applyFill="1"/>
    <xf numFmtId="0" fontId="11" fillId="2" borderId="0" xfId="3" applyFill="1" applyBorder="1"/>
    <xf numFmtId="0" fontId="26" fillId="2" borderId="0" xfId="3" applyFont="1" applyFill="1" applyBorder="1" applyAlignment="1" applyProtection="1">
      <alignment horizontal="right"/>
    </xf>
    <xf numFmtId="10" fontId="54" fillId="0" borderId="7" xfId="3" applyNumberFormat="1" applyFont="1" applyFill="1" applyBorder="1" applyAlignment="1" applyProtection="1">
      <alignment horizontal="left" vertical="center"/>
      <protection locked="0"/>
    </xf>
    <xf numFmtId="0" fontId="55" fillId="2" borderId="0" xfId="3" applyFont="1" applyFill="1"/>
    <xf numFmtId="10" fontId="56" fillId="2" borderId="6" xfId="3" applyNumberFormat="1" applyFont="1" applyFill="1" applyBorder="1"/>
    <xf numFmtId="0" fontId="53" fillId="0" borderId="0" xfId="9"/>
    <xf numFmtId="0" fontId="14" fillId="0" borderId="0" xfId="3" applyFont="1" applyFill="1" applyAlignment="1"/>
    <xf numFmtId="0" fontId="39" fillId="2" borderId="0" xfId="3" applyFont="1" applyFill="1" applyBorder="1"/>
    <xf numFmtId="0" fontId="19" fillId="2" borderId="0" xfId="3" applyFont="1" applyFill="1"/>
    <xf numFmtId="0" fontId="55" fillId="2" borderId="10" xfId="3" applyFont="1" applyFill="1" applyBorder="1" applyAlignment="1"/>
    <xf numFmtId="0" fontId="56" fillId="2" borderId="0" xfId="3" applyFont="1" applyFill="1" applyBorder="1"/>
    <xf numFmtId="0" fontId="26" fillId="6" borderId="45" xfId="3" applyFont="1" applyFill="1" applyBorder="1" applyAlignment="1" applyProtection="1">
      <alignment vertical="center" wrapText="1"/>
    </xf>
    <xf numFmtId="0" fontId="26" fillId="6" borderId="41" xfId="3" applyFont="1" applyFill="1" applyBorder="1" applyAlignment="1" applyProtection="1">
      <alignment horizontal="left" vertical="center" wrapText="1"/>
    </xf>
    <xf numFmtId="0" fontId="26" fillId="6" borderId="41" xfId="3" applyFont="1" applyFill="1" applyBorder="1" applyAlignment="1" applyProtection="1">
      <alignment horizontal="center" vertical="center" wrapText="1"/>
      <protection locked="0"/>
    </xf>
    <xf numFmtId="0" fontId="26" fillId="6" borderId="41" xfId="3" applyFont="1" applyFill="1" applyBorder="1" applyAlignment="1" applyProtection="1">
      <alignment horizontal="center" vertical="center" wrapText="1"/>
    </xf>
    <xf numFmtId="0" fontId="26" fillId="6" borderId="36" xfId="3" applyFont="1" applyFill="1" applyBorder="1" applyAlignment="1" applyProtection="1">
      <alignment horizontal="center" vertical="center" wrapText="1"/>
    </xf>
    <xf numFmtId="0" fontId="26" fillId="6" borderId="51" xfId="3" applyFont="1" applyFill="1" applyBorder="1" applyAlignment="1" applyProtection="1">
      <alignment horizontal="center" vertical="center" wrapText="1"/>
    </xf>
    <xf numFmtId="0" fontId="26" fillId="6" borderId="44" xfId="3" applyFont="1" applyFill="1" applyBorder="1" applyAlignment="1" applyProtection="1">
      <alignment horizontal="center" wrapText="1"/>
    </xf>
    <xf numFmtId="0" fontId="26" fillId="6" borderId="46" xfId="3" applyFont="1" applyFill="1" applyBorder="1" applyAlignment="1" applyProtection="1">
      <alignment horizontal="center" wrapText="1"/>
    </xf>
    <xf numFmtId="0" fontId="26" fillId="6" borderId="57" xfId="3" applyFont="1" applyFill="1" applyBorder="1" applyAlignment="1" applyProtection="1">
      <alignment horizontal="center" vertical="center" wrapText="1"/>
    </xf>
    <xf numFmtId="0" fontId="26" fillId="6" borderId="39" xfId="3" applyFont="1" applyFill="1" applyBorder="1" applyAlignment="1" applyProtection="1">
      <alignment horizontal="center" vertical="center" wrapText="1"/>
    </xf>
    <xf numFmtId="0" fontId="24" fillId="6" borderId="78" xfId="3" applyFont="1" applyFill="1" applyBorder="1" applyAlignment="1" applyProtection="1">
      <alignment horizontal="center" vertical="center" wrapText="1"/>
    </xf>
    <xf numFmtId="0" fontId="26" fillId="6" borderId="79" xfId="3" applyFont="1" applyFill="1" applyBorder="1" applyAlignment="1">
      <alignment vertical="center"/>
    </xf>
    <xf numFmtId="0" fontId="26" fillId="6" borderId="19" xfId="3" applyFont="1" applyFill="1" applyBorder="1" applyAlignment="1">
      <alignment wrapText="1"/>
    </xf>
    <xf numFmtId="0" fontId="26" fillId="6" borderId="19" xfId="3" applyFont="1" applyFill="1" applyBorder="1"/>
    <xf numFmtId="0" fontId="26" fillId="6" borderId="19" xfId="3" applyFont="1" applyFill="1" applyBorder="1" applyAlignment="1" applyProtection="1">
      <alignment horizontal="center" wrapText="1"/>
    </xf>
    <xf numFmtId="0" fontId="26" fillId="6" borderId="80" xfId="3" applyFont="1" applyFill="1" applyBorder="1" applyAlignment="1" applyProtection="1">
      <alignment horizontal="center" wrapText="1"/>
    </xf>
    <xf numFmtId="0" fontId="26" fillId="6" borderId="79" xfId="3" applyFont="1" applyFill="1" applyBorder="1" applyAlignment="1" applyProtection="1">
      <alignment horizontal="center" wrapText="1"/>
    </xf>
    <xf numFmtId="0" fontId="26" fillId="6" borderId="0" xfId="3" applyFont="1" applyFill="1" applyBorder="1"/>
    <xf numFmtId="0" fontId="11" fillId="6" borderId="0" xfId="3" applyFill="1" applyBorder="1"/>
    <xf numFmtId="0" fontId="11" fillId="6" borderId="5" xfId="3" applyFill="1" applyBorder="1"/>
    <xf numFmtId="0" fontId="11" fillId="0" borderId="4" xfId="3" applyFill="1" applyBorder="1"/>
    <xf numFmtId="0" fontId="11" fillId="0" borderId="0" xfId="3" applyFill="1" applyBorder="1"/>
    <xf numFmtId="0" fontId="11" fillId="0" borderId="5" xfId="3" applyFill="1" applyBorder="1"/>
    <xf numFmtId="0" fontId="8" fillId="6" borderId="47" xfId="3" applyFont="1" applyFill="1" applyBorder="1" applyAlignment="1" applyProtection="1">
      <alignment horizontal="center" vertical="center"/>
    </xf>
    <xf numFmtId="0" fontId="19" fillId="6" borderId="0" xfId="3" applyFont="1" applyFill="1" applyBorder="1" applyAlignment="1" applyProtection="1">
      <alignment horizontal="center" wrapText="1"/>
    </xf>
    <xf numFmtId="0" fontId="26" fillId="6" borderId="0" xfId="3" applyFont="1" applyFill="1" applyBorder="1" applyAlignment="1" applyProtection="1">
      <alignment horizontal="center" wrapText="1"/>
    </xf>
    <xf numFmtId="0" fontId="26" fillId="6" borderId="5" xfId="3" applyFont="1" applyFill="1" applyBorder="1" applyAlignment="1" applyProtection="1">
      <alignment horizontal="center" wrapText="1"/>
    </xf>
    <xf numFmtId="0" fontId="40" fillId="6" borderId="4" xfId="3" applyFont="1" applyFill="1" applyBorder="1" applyAlignment="1" applyProtection="1">
      <alignment horizontal="left" wrapText="1"/>
    </xf>
    <xf numFmtId="0" fontId="26" fillId="6" borderId="5" xfId="3" applyFont="1" applyFill="1" applyBorder="1"/>
    <xf numFmtId="0" fontId="26" fillId="0" borderId="0" xfId="3" applyFont="1" applyFill="1" applyBorder="1"/>
    <xf numFmtId="0" fontId="26" fillId="0" borderId="81" xfId="3" applyFont="1" applyFill="1" applyBorder="1"/>
    <xf numFmtId="2" fontId="33" fillId="0" borderId="8" xfId="3" applyNumberFormat="1" applyFont="1" applyFill="1" applyBorder="1" applyAlignment="1" applyProtection="1">
      <alignment horizontal="center" vertical="center"/>
      <protection locked="0"/>
    </xf>
    <xf numFmtId="2" fontId="33" fillId="2" borderId="4" xfId="3" applyNumberFormat="1" applyFont="1" applyFill="1" applyBorder="1" applyAlignment="1" applyProtection="1">
      <alignment horizontal="center" vertical="center"/>
      <protection locked="0"/>
    </xf>
    <xf numFmtId="2" fontId="29" fillId="2" borderId="25" xfId="3" applyNumberFormat="1" applyFont="1" applyFill="1" applyBorder="1" applyAlignment="1" applyProtection="1">
      <alignment horizontal="center" vertical="center"/>
      <protection locked="0"/>
    </xf>
    <xf numFmtId="1" fontId="29" fillId="2" borderId="0" xfId="3" applyNumberFormat="1" applyFont="1" applyFill="1" applyBorder="1" applyAlignment="1" applyProtection="1">
      <alignment horizontal="center" vertical="center"/>
      <protection locked="0"/>
    </xf>
    <xf numFmtId="2" fontId="29" fillId="2" borderId="0" xfId="3" applyNumberFormat="1" applyFont="1" applyFill="1" applyBorder="1" applyAlignment="1" applyProtection="1">
      <alignment horizontal="center" vertical="center"/>
      <protection locked="0"/>
    </xf>
    <xf numFmtId="2" fontId="29" fillId="2" borderId="5" xfId="3" applyNumberFormat="1" applyFont="1" applyFill="1" applyBorder="1" applyAlignment="1" applyProtection="1">
      <alignment horizontal="center" vertical="center"/>
      <protection locked="0"/>
    </xf>
    <xf numFmtId="0" fontId="29" fillId="2" borderId="4" xfId="3" applyFont="1" applyFill="1" applyBorder="1"/>
    <xf numFmtId="0" fontId="29" fillId="2" borderId="25" xfId="3" applyFont="1" applyFill="1" applyBorder="1" applyAlignment="1">
      <alignment wrapText="1"/>
    </xf>
    <xf numFmtId="0" fontId="29" fillId="2" borderId="0" xfId="3" applyFont="1" applyFill="1" applyBorder="1"/>
    <xf numFmtId="0" fontId="29" fillId="2" borderId="5" xfId="3" applyFont="1" applyFill="1" applyBorder="1"/>
    <xf numFmtId="0" fontId="11" fillId="2" borderId="4" xfId="3" applyFill="1" applyBorder="1"/>
    <xf numFmtId="0" fontId="11" fillId="2" borderId="4" xfId="3" applyFill="1" applyBorder="1" applyAlignment="1">
      <alignment horizontal="left"/>
    </xf>
    <xf numFmtId="0" fontId="11" fillId="2" borderId="25" xfId="3" applyFill="1" applyBorder="1" applyAlignment="1">
      <alignment horizontal="left"/>
    </xf>
    <xf numFmtId="0" fontId="11" fillId="2" borderId="5" xfId="3" applyFill="1" applyBorder="1"/>
    <xf numFmtId="0" fontId="8" fillId="0" borderId="8" xfId="3" applyFont="1" applyBorder="1" applyAlignment="1">
      <alignment horizontal="left" vertical="center"/>
    </xf>
    <xf numFmtId="0" fontId="8" fillId="0" borderId="6" xfId="3" applyFont="1" applyBorder="1" applyAlignment="1">
      <alignment horizontal="center" vertical="center"/>
    </xf>
    <xf numFmtId="0" fontId="8" fillId="0" borderId="48" xfId="3" applyFont="1" applyBorder="1" applyAlignment="1">
      <alignment horizontal="left" vertical="center"/>
    </xf>
    <xf numFmtId="0" fontId="8" fillId="2" borderId="8" xfId="3" applyFont="1" applyFill="1" applyBorder="1" applyAlignment="1">
      <alignment vertical="center"/>
    </xf>
    <xf numFmtId="0" fontId="8" fillId="2" borderId="6" xfId="3" applyFont="1" applyFill="1" applyBorder="1" applyAlignment="1">
      <alignment horizontal="center" vertical="center"/>
    </xf>
    <xf numFmtId="0" fontId="8" fillId="0" borderId="72" xfId="3" applyFont="1" applyBorder="1" applyAlignment="1">
      <alignment horizontal="left" vertical="center"/>
    </xf>
    <xf numFmtId="0" fontId="15" fillId="2" borderId="9" xfId="3" applyFont="1" applyFill="1" applyBorder="1" applyAlignment="1" applyProtection="1">
      <alignment horizontal="left" wrapText="1"/>
    </xf>
    <xf numFmtId="0" fontId="15" fillId="2" borderId="71" xfId="3" applyFont="1" applyFill="1" applyBorder="1" applyAlignment="1">
      <alignment horizontal="left"/>
    </xf>
    <xf numFmtId="0" fontId="15" fillId="2" borderId="10" xfId="3" applyFont="1" applyFill="1" applyBorder="1"/>
    <xf numFmtId="0" fontId="15" fillId="2" borderId="11" xfId="3" applyFont="1" applyFill="1" applyBorder="1"/>
    <xf numFmtId="0" fontId="25" fillId="3" borderId="65" xfId="3" applyFont="1" applyFill="1" applyBorder="1" applyAlignment="1">
      <alignment horizontal="left" vertical="center"/>
    </xf>
    <xf numFmtId="0" fontId="25" fillId="3" borderId="66" xfId="3" applyFont="1" applyFill="1" applyBorder="1" applyAlignment="1">
      <alignment horizontal="center" vertical="center"/>
    </xf>
    <xf numFmtId="0" fontId="8" fillId="3" borderId="69" xfId="3" applyFont="1" applyFill="1" applyBorder="1" applyAlignment="1">
      <alignment horizontal="left" vertical="center"/>
    </xf>
    <xf numFmtId="2" fontId="8" fillId="3" borderId="66" xfId="3" applyNumberFormat="1" applyFont="1" applyFill="1" applyBorder="1" applyAlignment="1" applyProtection="1">
      <alignment horizontal="center" vertical="center"/>
      <protection locked="0"/>
    </xf>
    <xf numFmtId="2" fontId="8" fillId="3" borderId="67" xfId="3" applyNumberFormat="1" applyFont="1" applyFill="1" applyBorder="1" applyAlignment="1" applyProtection="1">
      <alignment horizontal="center" vertical="center"/>
      <protection locked="0"/>
    </xf>
    <xf numFmtId="0" fontId="11" fillId="6" borderId="4" xfId="3" applyFill="1" applyBorder="1"/>
    <xf numFmtId="0" fontId="26" fillId="0" borderId="5" xfId="3" applyFont="1" applyFill="1" applyBorder="1"/>
    <xf numFmtId="0" fontId="24" fillId="6" borderId="47" xfId="3" applyFont="1" applyFill="1" applyBorder="1" applyAlignment="1" applyProtection="1">
      <alignment horizontal="center" vertical="center" wrapText="1"/>
    </xf>
    <xf numFmtId="0" fontId="26" fillId="6" borderId="0" xfId="3" applyFont="1" applyFill="1" applyBorder="1" applyAlignment="1">
      <alignment vertical="center"/>
    </xf>
    <xf numFmtId="0" fontId="26" fillId="6" borderId="4" xfId="3" applyFont="1" applyFill="1" applyBorder="1" applyAlignment="1" applyProtection="1">
      <alignment horizontal="center" wrapText="1"/>
    </xf>
    <xf numFmtId="0" fontId="7" fillId="6" borderId="0" xfId="3" applyFont="1" applyFill="1" applyBorder="1"/>
    <xf numFmtId="0" fontId="7" fillId="6" borderId="5" xfId="3" applyFont="1" applyFill="1" applyBorder="1"/>
    <xf numFmtId="0" fontId="7" fillId="0" borderId="0" xfId="3" applyFont="1" applyFill="1" applyBorder="1"/>
    <xf numFmtId="0" fontId="7" fillId="0" borderId="5" xfId="3" applyFont="1" applyFill="1" applyBorder="1"/>
    <xf numFmtId="0" fontId="3" fillId="6" borderId="47" xfId="3" applyFont="1" applyFill="1" applyBorder="1" applyAlignment="1" applyProtection="1">
      <alignment horizontal="center" vertical="center"/>
    </xf>
    <xf numFmtId="0" fontId="3" fillId="6" borderId="55" xfId="3" applyFont="1" applyFill="1" applyBorder="1" applyAlignment="1" applyProtection="1">
      <alignment horizontal="center" vertical="center"/>
    </xf>
    <xf numFmtId="0" fontId="11" fillId="6" borderId="10" xfId="3" applyFill="1" applyBorder="1"/>
    <xf numFmtId="0" fontId="11" fillId="6" borderId="11" xfId="3" applyFill="1" applyBorder="1"/>
    <xf numFmtId="0" fontId="11" fillId="6" borderId="9" xfId="3" applyFill="1" applyBorder="1"/>
    <xf numFmtId="0" fontId="26" fillId="6" borderId="10" xfId="3" applyFont="1" applyFill="1" applyBorder="1"/>
    <xf numFmtId="0" fontId="26" fillId="6" borderId="11" xfId="3" applyFont="1" applyFill="1" applyBorder="1"/>
    <xf numFmtId="0" fontId="26" fillId="0" borderId="10" xfId="3" applyFont="1" applyFill="1" applyBorder="1"/>
    <xf numFmtId="0" fontId="26" fillId="0" borderId="11" xfId="3" applyFont="1" applyFill="1" applyBorder="1"/>
    <xf numFmtId="0" fontId="8" fillId="2" borderId="0" xfId="3" applyFont="1" applyFill="1" applyBorder="1" applyAlignment="1"/>
    <xf numFmtId="0" fontId="8" fillId="2" borderId="0" xfId="3" applyFont="1" applyFill="1" applyBorder="1"/>
    <xf numFmtId="0" fontId="26" fillId="2" borderId="0" xfId="3" applyFont="1" applyFill="1" applyBorder="1" applyAlignment="1" applyProtection="1">
      <protection locked="0"/>
    </xf>
    <xf numFmtId="0" fontId="11" fillId="0" borderId="0" xfId="3" applyFill="1"/>
    <xf numFmtId="0" fontId="26" fillId="0" borderId="0" xfId="3" applyFont="1" applyFill="1"/>
    <xf numFmtId="0" fontId="60" fillId="12" borderId="0" xfId="3" applyFont="1" applyFill="1"/>
    <xf numFmtId="0" fontId="26" fillId="12" borderId="0" xfId="3" applyFont="1" applyFill="1" applyBorder="1" applyAlignment="1">
      <alignment wrapText="1"/>
    </xf>
    <xf numFmtId="0" fontId="26" fillId="6" borderId="7" xfId="3" applyFont="1" applyFill="1" applyBorder="1" applyAlignment="1" applyProtection="1">
      <alignment horizontal="center" vertical="center" wrapText="1"/>
    </xf>
    <xf numFmtId="0" fontId="26" fillId="6" borderId="34" xfId="3" applyFont="1" applyFill="1" applyBorder="1" applyAlignment="1">
      <alignment vertical="center" wrapText="1"/>
    </xf>
    <xf numFmtId="0" fontId="26" fillId="6" borderId="35" xfId="3" applyFont="1" applyFill="1" applyBorder="1" applyAlignment="1">
      <alignment vertical="center" wrapText="1"/>
    </xf>
    <xf numFmtId="0" fontId="26" fillId="6" borderId="74" xfId="3" applyFont="1" applyFill="1" applyBorder="1" applyAlignment="1" applyProtection="1">
      <alignment horizontal="center" vertical="center" wrapText="1"/>
      <protection locked="0"/>
    </xf>
    <xf numFmtId="0" fontId="26" fillId="6" borderId="95" xfId="3" applyFont="1" applyFill="1" applyBorder="1" applyAlignment="1">
      <alignment vertical="center" wrapText="1"/>
    </xf>
    <xf numFmtId="0" fontId="26" fillId="6" borderId="42" xfId="3" applyFont="1" applyFill="1" applyBorder="1" applyAlignment="1">
      <alignment vertical="center" wrapText="1"/>
    </xf>
    <xf numFmtId="0" fontId="17" fillId="0" borderId="77" xfId="3" applyFont="1" applyFill="1" applyBorder="1" applyAlignment="1">
      <alignment vertical="center" wrapText="1"/>
    </xf>
    <xf numFmtId="0" fontId="17" fillId="0" borderId="46" xfId="3" applyFont="1" applyFill="1" applyBorder="1" applyAlignment="1">
      <alignment vertical="center" wrapText="1"/>
    </xf>
    <xf numFmtId="0" fontId="49" fillId="0" borderId="0" xfId="9" applyFont="1"/>
    <xf numFmtId="1" fontId="8" fillId="0" borderId="36" xfId="3" applyNumberFormat="1" applyFont="1" applyFill="1" applyBorder="1" applyAlignment="1" applyProtection="1">
      <alignment horizontal="center" vertical="center"/>
      <protection locked="0"/>
    </xf>
    <xf numFmtId="1" fontId="11" fillId="6" borderId="39" xfId="1" applyNumberFormat="1" applyFont="1" applyFill="1" applyBorder="1" applyAlignment="1" applyProtection="1">
      <alignment horizontal="center"/>
    </xf>
    <xf numFmtId="1" fontId="15" fillId="6" borderId="39" xfId="1" applyNumberFormat="1" applyFont="1" applyFill="1" applyBorder="1" applyAlignment="1" applyProtection="1">
      <alignment horizontal="center"/>
    </xf>
    <xf numFmtId="1" fontId="11" fillId="0" borderId="56" xfId="1" applyNumberFormat="1" applyFont="1" applyFill="1" applyBorder="1" applyAlignment="1" applyProtection="1">
      <alignment horizontal="center" vertical="center"/>
      <protection locked="0"/>
    </xf>
    <xf numFmtId="1" fontId="8" fillId="2" borderId="0" xfId="1" applyNumberFormat="1" applyFont="1" applyFill="1" applyBorder="1" applyAlignment="1" applyProtection="1">
      <alignment horizontal="left" vertical="center"/>
      <protection locked="0"/>
    </xf>
    <xf numFmtId="0" fontId="26" fillId="0" borderId="6" xfId="1" applyFont="1" applyFill="1" applyBorder="1" applyAlignment="1" applyProtection="1">
      <alignment horizontal="center" vertical="center" wrapText="1"/>
      <protection locked="0"/>
    </xf>
    <xf numFmtId="0" fontId="11" fillId="6" borderId="29" xfId="1" applyFont="1" applyFill="1" applyBorder="1" applyAlignment="1" applyProtection="1">
      <alignment horizontal="center" vertical="center" wrapText="1"/>
      <protection locked="0"/>
    </xf>
    <xf numFmtId="2" fontId="11" fillId="0" borderId="83" xfId="1" applyNumberFormat="1" applyFont="1" applyFill="1" applyBorder="1" applyAlignment="1" applyProtection="1">
      <alignment horizontal="center" vertical="center" wrapText="1"/>
      <protection locked="0"/>
    </xf>
    <xf numFmtId="2" fontId="11" fillId="0" borderId="29" xfId="1" applyNumberFormat="1" applyFont="1" applyFill="1" applyBorder="1" applyAlignment="1" applyProtection="1">
      <alignment horizontal="center" vertical="center" wrapText="1"/>
      <protection locked="0"/>
    </xf>
    <xf numFmtId="0" fontId="26" fillId="0" borderId="83" xfId="1" applyFont="1" applyFill="1" applyBorder="1" applyAlignment="1" applyProtection="1">
      <alignment horizontal="center" vertical="center" wrapText="1"/>
      <protection locked="0"/>
    </xf>
    <xf numFmtId="0" fontId="26" fillId="2" borderId="83" xfId="1" applyFont="1" applyFill="1" applyBorder="1" applyAlignment="1" applyProtection="1">
      <alignment horizontal="center" vertical="center" wrapText="1"/>
      <protection locked="0"/>
    </xf>
    <xf numFmtId="0" fontId="26" fillId="2" borderId="43" xfId="1" applyFont="1" applyFill="1" applyBorder="1" applyAlignment="1" applyProtection="1">
      <alignment vertical="center" wrapText="1"/>
      <protection locked="0"/>
    </xf>
    <xf numFmtId="0" fontId="26" fillId="2" borderId="6" xfId="1" applyFont="1" applyFill="1" applyBorder="1" applyAlignment="1" applyProtection="1">
      <alignment wrapText="1"/>
      <protection locked="0"/>
    </xf>
    <xf numFmtId="0" fontId="26" fillId="2" borderId="6" xfId="1" applyFont="1" applyFill="1" applyBorder="1" applyAlignment="1" applyProtection="1">
      <alignment wrapText="1"/>
    </xf>
    <xf numFmtId="0" fontId="8" fillId="2" borderId="6" xfId="1" applyFont="1" applyFill="1" applyBorder="1" applyProtection="1">
      <protection locked="0"/>
    </xf>
    <xf numFmtId="0" fontId="8" fillId="12" borderId="6" xfId="1" applyFont="1" applyFill="1" applyBorder="1" applyProtection="1">
      <protection locked="0"/>
    </xf>
    <xf numFmtId="0" fontId="11" fillId="12" borderId="6" xfId="1" applyFont="1" applyFill="1" applyBorder="1" applyProtection="1">
      <protection locked="0"/>
    </xf>
    <xf numFmtId="0" fontId="7" fillId="2" borderId="40" xfId="1" applyFont="1" applyFill="1" applyBorder="1" applyAlignment="1" applyProtection="1">
      <alignment horizontal="center" vertical="center" wrapText="1"/>
      <protection locked="0"/>
    </xf>
    <xf numFmtId="0" fontId="7" fillId="2" borderId="96" xfId="1" applyFont="1" applyFill="1" applyBorder="1" applyAlignment="1" applyProtection="1">
      <alignment horizontal="center" vertical="center" wrapText="1"/>
      <protection locked="0"/>
    </xf>
    <xf numFmtId="2" fontId="11" fillId="3" borderId="36" xfId="1" applyNumberFormat="1" applyFont="1" applyFill="1" applyBorder="1" applyAlignment="1" applyProtection="1">
      <alignment horizontal="center" vertical="center"/>
    </xf>
    <xf numFmtId="0" fontId="26" fillId="12" borderId="36" xfId="1" applyFont="1" applyFill="1" applyBorder="1" applyAlignment="1" applyProtection="1">
      <alignment wrapText="1"/>
    </xf>
    <xf numFmtId="165" fontId="26" fillId="11" borderId="8" xfId="1" applyNumberFormat="1" applyFont="1" applyFill="1" applyBorder="1" applyAlignment="1" applyProtection="1">
      <alignment horizontal="left" vertical="center" wrapText="1"/>
      <protection locked="0"/>
    </xf>
    <xf numFmtId="0" fontId="8" fillId="0" borderId="8" xfId="3" applyFont="1" applyBorder="1" applyAlignment="1">
      <alignment horizontal="left" vertical="center" wrapText="1"/>
    </xf>
    <xf numFmtId="0" fontId="8" fillId="0" borderId="6" xfId="3" applyFont="1" applyBorder="1" applyAlignment="1">
      <alignment horizontal="left" vertical="center"/>
    </xf>
    <xf numFmtId="0" fontId="1" fillId="0" borderId="97" xfId="1" applyFill="1" applyBorder="1" applyAlignment="1" applyProtection="1">
      <alignment horizontal="center"/>
    </xf>
    <xf numFmtId="49" fontId="16" fillId="0" borderId="13" xfId="1" applyNumberFormat="1" applyFont="1" applyFill="1" applyBorder="1" applyProtection="1"/>
    <xf numFmtId="49" fontId="1" fillId="3" borderId="56" xfId="1" applyNumberFormat="1" applyFont="1" applyFill="1" applyBorder="1" applyAlignment="1" applyProtection="1">
      <alignment vertical="center" wrapText="1"/>
      <protection locked="0"/>
    </xf>
    <xf numFmtId="49" fontId="1" fillId="3" borderId="39" xfId="1" applyNumberFormat="1" applyFont="1" applyFill="1" applyBorder="1" applyAlignment="1" applyProtection="1">
      <alignment horizontal="center" vertical="center" wrapText="1"/>
      <protection locked="0"/>
    </xf>
    <xf numFmtId="0" fontId="1" fillId="6" borderId="39" xfId="1" applyFont="1" applyFill="1" applyBorder="1" applyAlignment="1" applyProtection="1">
      <alignment vertical="center" wrapText="1"/>
    </xf>
    <xf numFmtId="2" fontId="1" fillId="3" borderId="6" xfId="1" applyNumberFormat="1" applyFont="1" applyFill="1" applyBorder="1" applyAlignment="1" applyProtection="1">
      <alignment horizontal="center" vertical="center"/>
      <protection locked="0"/>
    </xf>
    <xf numFmtId="49" fontId="1" fillId="13" borderId="39" xfId="1" applyNumberFormat="1" applyFont="1" applyFill="1" applyBorder="1" applyAlignment="1" applyProtection="1">
      <alignment horizontal="center" vertical="center" wrapText="1"/>
      <protection locked="0"/>
    </xf>
    <xf numFmtId="49" fontId="1" fillId="13" borderId="45" xfId="1" applyNumberFormat="1" applyFont="1" applyFill="1" applyBorder="1" applyAlignment="1" applyProtection="1">
      <alignment horizontal="center" vertical="center" wrapText="1"/>
      <protection locked="0"/>
    </xf>
    <xf numFmtId="0" fontId="1" fillId="6" borderId="0" xfId="3" applyFont="1" applyFill="1" applyBorder="1" applyAlignment="1" applyProtection="1">
      <alignment vertical="center"/>
      <protection locked="0"/>
    </xf>
    <xf numFmtId="2" fontId="26" fillId="4" borderId="36" xfId="1" applyNumberFormat="1" applyFont="1" applyFill="1" applyBorder="1" applyAlignment="1" applyProtection="1">
      <alignment horizontal="center" vertical="center"/>
      <protection locked="0"/>
    </xf>
    <xf numFmtId="2" fontId="18" fillId="5" borderId="36" xfId="1" applyNumberFormat="1" applyFont="1" applyFill="1" applyBorder="1" applyAlignment="1" applyProtection="1">
      <alignment horizontal="center" vertical="center"/>
      <protection locked="0"/>
    </xf>
    <xf numFmtId="2" fontId="11" fillId="3" borderId="51" xfId="1" applyNumberFormat="1" applyFont="1" applyFill="1" applyBorder="1" applyAlignment="1" applyProtection="1">
      <alignment horizontal="center" vertical="center"/>
      <protection locked="0"/>
    </xf>
    <xf numFmtId="0" fontId="26" fillId="0" borderId="35" xfId="1" applyFont="1" applyFill="1" applyBorder="1" applyAlignment="1" applyProtection="1">
      <alignment vertical="center" wrapText="1"/>
    </xf>
    <xf numFmtId="1" fontId="26" fillId="0" borderId="35" xfId="1" applyNumberFormat="1" applyFont="1" applyFill="1" applyBorder="1" applyAlignment="1" applyProtection="1">
      <alignment horizontal="center" vertical="center" wrapText="1"/>
    </xf>
    <xf numFmtId="0" fontId="26" fillId="0" borderId="35" xfId="1" applyFont="1" applyBorder="1" applyAlignment="1" applyProtection="1">
      <alignment horizontal="center" vertical="center" wrapText="1"/>
      <protection locked="0"/>
    </xf>
    <xf numFmtId="1" fontId="26" fillId="4" borderId="35" xfId="1" applyNumberFormat="1" applyFont="1" applyFill="1" applyBorder="1" applyAlignment="1" applyProtection="1">
      <alignment horizontal="center" vertical="center" wrapText="1"/>
    </xf>
    <xf numFmtId="1" fontId="18" fillId="5" borderId="35" xfId="1" applyNumberFormat="1" applyFont="1" applyFill="1" applyBorder="1" applyAlignment="1" applyProtection="1">
      <alignment horizontal="center" vertical="center" wrapText="1"/>
    </xf>
    <xf numFmtId="1" fontId="26" fillId="0" borderId="42" xfId="1" applyNumberFormat="1" applyFont="1" applyFill="1" applyBorder="1" applyAlignment="1" applyProtection="1">
      <alignment horizontal="center" vertical="center" wrapText="1"/>
    </xf>
    <xf numFmtId="2" fontId="11" fillId="3" borderId="68" xfId="1" applyNumberFormat="1" applyFont="1" applyFill="1" applyBorder="1" applyAlignment="1" applyProtection="1">
      <alignment horizontal="center" vertical="center"/>
      <protection locked="0"/>
    </xf>
    <xf numFmtId="1" fontId="11" fillId="3" borderId="53" xfId="1" applyNumberFormat="1" applyFont="1" applyFill="1" applyBorder="1" applyAlignment="1" applyProtection="1">
      <alignment horizontal="center" vertical="center"/>
      <protection locked="0"/>
    </xf>
    <xf numFmtId="165" fontId="11" fillId="3" borderId="53" xfId="1" applyNumberFormat="1" applyFont="1" applyFill="1" applyBorder="1" applyAlignment="1" applyProtection="1">
      <alignment horizontal="center" vertical="center"/>
      <protection locked="0"/>
    </xf>
    <xf numFmtId="165" fontId="1" fillId="4" borderId="6" xfId="1" applyNumberFormat="1" applyFont="1" applyFill="1" applyBorder="1" applyAlignment="1" applyProtection="1">
      <alignment horizontal="center" vertical="center"/>
      <protection locked="0"/>
    </xf>
    <xf numFmtId="165" fontId="1" fillId="5" borderId="6" xfId="1" applyNumberFormat="1" applyFont="1" applyFill="1" applyBorder="1" applyAlignment="1" applyProtection="1">
      <alignment horizontal="center" vertical="center"/>
      <protection locked="0"/>
    </xf>
    <xf numFmtId="165" fontId="1" fillId="3" borderId="6" xfId="1" applyNumberFormat="1" applyFont="1" applyFill="1" applyBorder="1" applyAlignment="1" applyProtection="1">
      <alignment horizontal="center" vertical="center"/>
      <protection locked="0"/>
    </xf>
    <xf numFmtId="166" fontId="1" fillId="2" borderId="0" xfId="3" applyNumberFormat="1" applyFont="1" applyFill="1"/>
    <xf numFmtId="10" fontId="1" fillId="2" borderId="6" xfId="3" applyNumberFormat="1" applyFont="1" applyFill="1" applyBorder="1"/>
    <xf numFmtId="0" fontId="1" fillId="2" borderId="0" xfId="3" applyFont="1" applyFill="1" applyAlignment="1"/>
    <xf numFmtId="0" fontId="1" fillId="2" borderId="0" xfId="3" applyFont="1" applyFill="1"/>
    <xf numFmtId="0" fontId="1" fillId="2" borderId="10" xfId="3" applyFont="1" applyFill="1" applyBorder="1"/>
    <xf numFmtId="0" fontId="1" fillId="2" borderId="0" xfId="3" applyFont="1" applyFill="1" applyBorder="1"/>
    <xf numFmtId="0" fontId="1" fillId="2" borderId="0" xfId="3" applyFont="1" applyFill="1" applyBorder="1" applyAlignment="1">
      <alignment vertical="center" wrapText="1"/>
    </xf>
    <xf numFmtId="0" fontId="1" fillId="6" borderId="4" xfId="3" applyFont="1" applyFill="1" applyBorder="1"/>
    <xf numFmtId="0" fontId="1" fillId="6" borderId="5" xfId="3" applyFont="1" applyFill="1" applyBorder="1"/>
    <xf numFmtId="0" fontId="1" fillId="6" borderId="0" xfId="3" applyFont="1" applyFill="1" applyBorder="1"/>
    <xf numFmtId="0" fontId="1" fillId="6" borderId="0" xfId="3" applyFont="1" applyFill="1" applyBorder="1" applyAlignment="1" applyProtection="1">
      <alignment horizontal="left" vertical="center"/>
    </xf>
    <xf numFmtId="0" fontId="1" fillId="6" borderId="0" xfId="3" applyFont="1" applyFill="1" applyBorder="1" applyAlignment="1" applyProtection="1">
      <alignment vertical="center"/>
    </xf>
    <xf numFmtId="0" fontId="1" fillId="6" borderId="0" xfId="3" applyFont="1" applyFill="1" applyBorder="1" applyAlignment="1">
      <alignment wrapText="1"/>
    </xf>
    <xf numFmtId="49" fontId="1" fillId="0" borderId="6" xfId="3" applyNumberFormat="1" applyFont="1" applyFill="1" applyBorder="1" applyAlignment="1" applyProtection="1">
      <alignment horizontal="center" vertical="center"/>
      <protection locked="0"/>
    </xf>
    <xf numFmtId="2" fontId="1" fillId="0" borderId="6" xfId="3" applyNumberFormat="1" applyFont="1" applyFill="1" applyBorder="1" applyAlignment="1" applyProtection="1">
      <alignment horizontal="center" vertical="center" wrapText="1"/>
      <protection locked="0"/>
    </xf>
    <xf numFmtId="2" fontId="1" fillId="0" borderId="6" xfId="3" applyNumberFormat="1" applyFont="1" applyFill="1" applyBorder="1" applyAlignment="1" applyProtection="1">
      <alignment horizontal="center" vertical="center"/>
      <protection locked="0"/>
    </xf>
    <xf numFmtId="167" fontId="1" fillId="0" borderId="6" xfId="3" applyNumberFormat="1" applyFont="1" applyFill="1" applyBorder="1" applyAlignment="1" applyProtection="1">
      <alignment horizontal="center" vertical="center"/>
      <protection locked="0"/>
    </xf>
    <xf numFmtId="2" fontId="1" fillId="3" borderId="6" xfId="3" applyNumberFormat="1" applyFont="1" applyFill="1" applyBorder="1" applyAlignment="1" applyProtection="1">
      <alignment horizontal="center" vertical="center"/>
      <protection locked="0"/>
    </xf>
    <xf numFmtId="168" fontId="1" fillId="3" borderId="6" xfId="3" applyNumberFormat="1" applyFont="1" applyFill="1" applyBorder="1" applyAlignment="1" applyProtection="1">
      <alignment horizontal="center" vertical="center"/>
      <protection locked="0"/>
    </xf>
    <xf numFmtId="2" fontId="1" fillId="3" borderId="53" xfId="3" applyNumberFormat="1" applyFont="1" applyFill="1" applyBorder="1" applyAlignment="1" applyProtection="1">
      <alignment horizontal="center" vertical="center"/>
      <protection locked="0"/>
    </xf>
    <xf numFmtId="1" fontId="1" fillId="0" borderId="8" xfId="3" applyNumberFormat="1" applyFont="1" applyFill="1" applyBorder="1" applyAlignment="1" applyProtection="1">
      <alignment horizontal="center" vertical="center"/>
      <protection locked="0"/>
    </xf>
    <xf numFmtId="1" fontId="1" fillId="0" borderId="82" xfId="3" applyNumberFormat="1" applyFont="1" applyFill="1" applyBorder="1" applyAlignment="1" applyProtection="1">
      <alignment horizontal="center" vertical="center"/>
      <protection locked="0"/>
    </xf>
    <xf numFmtId="166" fontId="1" fillId="0" borderId="6" xfId="3" applyNumberFormat="1" applyFont="1" applyFill="1" applyBorder="1" applyAlignment="1" applyProtection="1">
      <alignment horizontal="center" vertical="center"/>
      <protection locked="0"/>
    </xf>
    <xf numFmtId="0" fontId="1" fillId="2" borderId="25" xfId="3" applyFont="1" applyFill="1" applyBorder="1" applyAlignment="1">
      <alignment wrapText="1"/>
    </xf>
    <xf numFmtId="0" fontId="1" fillId="2" borderId="5" xfId="3" applyFont="1" applyFill="1" applyBorder="1"/>
    <xf numFmtId="0" fontId="1" fillId="2" borderId="4" xfId="3" applyFont="1" applyFill="1" applyBorder="1" applyAlignment="1" applyProtection="1">
      <alignment horizontal="left" wrapText="1"/>
    </xf>
    <xf numFmtId="1" fontId="1" fillId="0" borderId="6" xfId="3" applyNumberFormat="1" applyFont="1" applyFill="1" applyBorder="1" applyAlignment="1" applyProtection="1">
      <alignment horizontal="left" vertical="center" wrapText="1"/>
      <protection locked="0"/>
    </xf>
    <xf numFmtId="166" fontId="1" fillId="0" borderId="83" xfId="3" applyNumberFormat="1" applyFont="1" applyFill="1" applyBorder="1" applyAlignment="1" applyProtection="1">
      <alignment horizontal="center" vertical="center"/>
      <protection locked="0"/>
    </xf>
    <xf numFmtId="166" fontId="1" fillId="0" borderId="53" xfId="3" applyNumberFormat="1" applyFont="1" applyFill="1" applyBorder="1" applyAlignment="1" applyProtection="1">
      <alignment horizontal="center" vertical="center"/>
      <protection locked="0"/>
    </xf>
    <xf numFmtId="166" fontId="1" fillId="0" borderId="54" xfId="3" applyNumberFormat="1" applyFont="1" applyFill="1" applyBorder="1" applyAlignment="1" applyProtection="1">
      <alignment horizontal="center" vertical="center"/>
      <protection locked="0"/>
    </xf>
    <xf numFmtId="0" fontId="1" fillId="6" borderId="10" xfId="3" applyFont="1" applyFill="1" applyBorder="1" applyAlignment="1" applyProtection="1">
      <alignment horizontal="left" vertical="center"/>
    </xf>
    <xf numFmtId="169" fontId="1" fillId="2" borderId="0" xfId="10" applyNumberFormat="1" applyFill="1"/>
    <xf numFmtId="0" fontId="1" fillId="2" borderId="0" xfId="10" applyFill="1"/>
    <xf numFmtId="0" fontId="1" fillId="2" borderId="0" xfId="3" applyFont="1" applyFill="1" applyBorder="1" applyAlignment="1">
      <alignment horizontal="right"/>
    </xf>
    <xf numFmtId="0" fontId="1" fillId="2" borderId="0" xfId="3" applyFont="1" applyFill="1" applyAlignment="1">
      <alignment horizontal="right"/>
    </xf>
    <xf numFmtId="0" fontId="11" fillId="2" borderId="0" xfId="3" applyFill="1" applyAlignment="1">
      <alignment horizontal="right"/>
    </xf>
    <xf numFmtId="0" fontId="26" fillId="2" borderId="18" xfId="3" applyFont="1" applyFill="1" applyBorder="1" applyAlignment="1" applyProtection="1">
      <protection locked="0"/>
    </xf>
    <xf numFmtId="2" fontId="1" fillId="2" borderId="37" xfId="3" applyNumberFormat="1" applyFont="1" applyFill="1" applyBorder="1" applyAlignment="1" applyProtection="1">
      <alignment horizontal="left"/>
      <protection locked="0"/>
    </xf>
    <xf numFmtId="0" fontId="26" fillId="2" borderId="25" xfId="3" applyFont="1" applyFill="1" applyBorder="1" applyAlignment="1" applyProtection="1">
      <protection locked="0"/>
    </xf>
    <xf numFmtId="2" fontId="1" fillId="2" borderId="38" xfId="3" applyNumberFormat="1" applyFont="1" applyFill="1" applyBorder="1" applyAlignment="1" applyProtection="1">
      <alignment horizontal="left"/>
      <protection locked="0"/>
    </xf>
    <xf numFmtId="0" fontId="0" fillId="0" borderId="0" xfId="9" applyFont="1"/>
    <xf numFmtId="0" fontId="26" fillId="2" borderId="29" xfId="3" applyFont="1" applyFill="1" applyBorder="1" applyAlignment="1" applyProtection="1">
      <protection locked="0"/>
    </xf>
    <xf numFmtId="2" fontId="1" fillId="2" borderId="39" xfId="3" applyNumberFormat="1" applyFont="1" applyFill="1" applyBorder="1" applyAlignment="1" applyProtection="1">
      <alignment horizontal="left"/>
      <protection locked="0"/>
    </xf>
    <xf numFmtId="0" fontId="1" fillId="2" borderId="0" xfId="3" applyFont="1" applyFill="1" applyBorder="1" applyProtection="1">
      <protection locked="0"/>
    </xf>
    <xf numFmtId="0" fontId="1" fillId="0" borderId="0" xfId="3" applyFont="1" applyFill="1"/>
    <xf numFmtId="1" fontId="1" fillId="0" borderId="0" xfId="3" applyNumberFormat="1" applyFont="1" applyFill="1"/>
    <xf numFmtId="0" fontId="1" fillId="2" borderId="39" xfId="1" applyFont="1" applyFill="1" applyBorder="1" applyAlignment="1" applyProtection="1">
      <alignment vertical="center"/>
      <protection locked="0"/>
    </xf>
    <xf numFmtId="2" fontId="1" fillId="4" borderId="36" xfId="1" applyNumberFormat="1" applyFont="1" applyFill="1" applyBorder="1" applyAlignment="1" applyProtection="1">
      <alignment horizontal="center" vertical="center"/>
      <protection locked="0"/>
    </xf>
    <xf numFmtId="2" fontId="1" fillId="5" borderId="36" xfId="1" applyNumberFormat="1" applyFont="1" applyFill="1" applyBorder="1" applyAlignment="1" applyProtection="1">
      <alignment horizontal="center" vertical="center"/>
      <protection locked="0"/>
    </xf>
    <xf numFmtId="165" fontId="1" fillId="0" borderId="8" xfId="1" applyNumberFormat="1" applyFont="1" applyFill="1" applyBorder="1" applyAlignment="1" applyProtection="1">
      <alignment horizontal="center" vertical="center" wrapText="1"/>
      <protection locked="0"/>
    </xf>
    <xf numFmtId="49" fontId="1" fillId="2" borderId="6" xfId="1" applyNumberFormat="1" applyFont="1" applyFill="1" applyBorder="1" applyAlignment="1" applyProtection="1">
      <alignment horizontal="center" vertical="center" wrapText="1"/>
      <protection locked="0"/>
    </xf>
    <xf numFmtId="49" fontId="1" fillId="0" borderId="6" xfId="1" applyNumberFormat="1" applyFont="1" applyFill="1" applyBorder="1" applyAlignment="1" applyProtection="1">
      <alignment horizontal="center" vertical="center" wrapText="1"/>
      <protection locked="0"/>
    </xf>
    <xf numFmtId="2" fontId="1" fillId="0" borderId="6" xfId="1" applyNumberFormat="1" applyFont="1" applyFill="1" applyBorder="1" applyAlignment="1" applyProtection="1">
      <alignment horizontal="left" vertical="center" wrapText="1"/>
      <protection locked="0"/>
    </xf>
    <xf numFmtId="2" fontId="1" fillId="0" borderId="6" xfId="1" applyNumberFormat="1" applyFont="1" applyFill="1" applyBorder="1" applyAlignment="1" applyProtection="1">
      <alignment horizontal="center" vertical="center" wrapText="1"/>
      <protection locked="0"/>
    </xf>
    <xf numFmtId="2" fontId="1" fillId="0" borderId="6" xfId="1" applyNumberFormat="1" applyFont="1" applyFill="1" applyBorder="1" applyAlignment="1" applyProtection="1">
      <alignment horizontal="center" vertical="center"/>
      <protection locked="0"/>
    </xf>
    <xf numFmtId="2" fontId="1" fillId="0" borderId="83" xfId="1" applyNumberFormat="1" applyFont="1" applyFill="1" applyBorder="1" applyAlignment="1" applyProtection="1">
      <alignment horizontal="center" vertical="center" wrapText="1"/>
      <protection locked="0"/>
    </xf>
    <xf numFmtId="2" fontId="1" fillId="0" borderId="36" xfId="1" applyNumberFormat="1" applyFont="1" applyFill="1" applyBorder="1" applyAlignment="1" applyProtection="1">
      <alignment horizontal="center" vertical="center"/>
      <protection locked="0"/>
    </xf>
    <xf numFmtId="2" fontId="1" fillId="0" borderId="29" xfId="1" applyNumberFormat="1" applyFont="1" applyFill="1" applyBorder="1" applyAlignment="1" applyProtection="1">
      <alignment horizontal="center" vertical="center" wrapText="1"/>
      <protection locked="0"/>
    </xf>
    <xf numFmtId="0" fontId="1" fillId="2" borderId="6" xfId="1" applyFont="1" applyFill="1" applyBorder="1" applyAlignment="1" applyProtection="1">
      <alignment wrapText="1"/>
    </xf>
    <xf numFmtId="0" fontId="1" fillId="6" borderId="6" xfId="1" applyFont="1" applyFill="1" applyBorder="1" applyAlignment="1" applyProtection="1">
      <alignment horizontal="center" vertical="center" wrapText="1"/>
    </xf>
    <xf numFmtId="0" fontId="1" fillId="6" borderId="36" xfId="1" applyFont="1" applyFill="1" applyBorder="1" applyAlignment="1" applyProtection="1">
      <alignment horizontal="center" vertical="center" wrapText="1"/>
      <protection locked="0"/>
    </xf>
    <xf numFmtId="0" fontId="1" fillId="6" borderId="29" xfId="1" applyFont="1" applyFill="1" applyBorder="1" applyAlignment="1" applyProtection="1">
      <alignment horizontal="center" vertical="center" wrapText="1"/>
      <protection locked="0"/>
    </xf>
    <xf numFmtId="0" fontId="1" fillId="12" borderId="6" xfId="1" applyFont="1" applyFill="1" applyBorder="1" applyProtection="1">
      <protection locked="0"/>
    </xf>
    <xf numFmtId="0" fontId="1" fillId="0" borderId="36" xfId="4" applyFont="1" applyFill="1" applyBorder="1" applyAlignment="1" applyProtection="1">
      <alignment horizontal="center"/>
      <protection locked="0"/>
    </xf>
    <xf numFmtId="0" fontId="1" fillId="0" borderId="29" xfId="4" applyFont="1" applyFill="1" applyBorder="1" applyAlignment="1">
      <alignment vertical="center" wrapText="1"/>
    </xf>
    <xf numFmtId="0" fontId="1" fillId="0" borderId="36" xfId="5" applyFont="1" applyFill="1" applyBorder="1" applyAlignment="1" applyProtection="1">
      <alignment horizontal="center"/>
      <protection locked="0"/>
    </xf>
    <xf numFmtId="2" fontId="1" fillId="0" borderId="36" xfId="6" applyNumberFormat="1" applyFont="1" applyFill="1" applyBorder="1" applyAlignment="1">
      <alignment horizontal="center"/>
    </xf>
    <xf numFmtId="2" fontId="1" fillId="0" borderId="36" xfId="7" applyNumberFormat="1" applyFont="1" applyFill="1" applyBorder="1" applyAlignment="1" applyProtection="1">
      <alignment horizontal="center"/>
      <protection locked="0"/>
    </xf>
    <xf numFmtId="0" fontId="1" fillId="2" borderId="6" xfId="1" applyFont="1" applyFill="1" applyBorder="1" applyProtection="1">
      <protection locked="0"/>
    </xf>
    <xf numFmtId="0" fontId="1" fillId="0" borderId="6" xfId="4" applyFont="1" applyFill="1" applyBorder="1" applyAlignment="1" applyProtection="1">
      <alignment vertical="center"/>
      <protection locked="0"/>
    </xf>
    <xf numFmtId="0" fontId="1" fillId="0" borderId="6" xfId="5" applyFont="1" applyFill="1" applyBorder="1" applyAlignment="1" applyProtection="1">
      <alignment horizontal="center"/>
      <protection locked="0"/>
    </xf>
    <xf numFmtId="2" fontId="1" fillId="0" borderId="6" xfId="6" applyNumberFormat="1" applyFont="1" applyFill="1" applyBorder="1" applyAlignment="1">
      <alignment horizontal="center"/>
    </xf>
    <xf numFmtId="2" fontId="1" fillId="0" borderId="6" xfId="7" applyNumberFormat="1" applyFont="1" applyFill="1" applyBorder="1" applyAlignment="1" applyProtection="1">
      <alignment horizontal="center"/>
      <protection locked="0"/>
    </xf>
    <xf numFmtId="49" fontId="1" fillId="0" borderId="6" xfId="1" applyNumberFormat="1" applyFont="1" applyFill="1" applyBorder="1" applyAlignment="1" applyProtection="1">
      <alignment horizontal="left" vertical="center" wrapText="1"/>
      <protection locked="0"/>
    </xf>
    <xf numFmtId="2" fontId="1" fillId="0" borderId="53" xfId="1" applyNumberFormat="1" applyFont="1" applyFill="1" applyBorder="1" applyAlignment="1" applyProtection="1">
      <alignment horizontal="center" vertical="center"/>
      <protection locked="0"/>
    </xf>
    <xf numFmtId="2" fontId="1" fillId="5" borderId="39" xfId="1" applyNumberFormat="1" applyFont="1" applyFill="1" applyBorder="1" applyAlignment="1" applyProtection="1">
      <alignment horizontal="center" vertical="center"/>
      <protection locked="0"/>
    </xf>
    <xf numFmtId="2" fontId="1" fillId="4" borderId="6" xfId="1" applyNumberFormat="1" applyFont="1" applyFill="1" applyBorder="1" applyAlignment="1" applyProtection="1">
      <alignment horizontal="center" vertical="center"/>
      <protection locked="0"/>
    </xf>
    <xf numFmtId="2" fontId="33" fillId="0" borderId="8" xfId="10" applyNumberFormat="1" applyFont="1" applyFill="1" applyBorder="1" applyAlignment="1" applyProtection="1">
      <alignment horizontal="center" vertical="center"/>
      <protection locked="0"/>
    </xf>
    <xf numFmtId="1" fontId="1" fillId="0" borderId="6" xfId="10" applyNumberFormat="1" applyFont="1" applyFill="1" applyBorder="1" applyAlignment="1" applyProtection="1">
      <alignment horizontal="center" vertical="center"/>
      <protection locked="0"/>
    </xf>
    <xf numFmtId="49" fontId="1" fillId="0" borderId="6" xfId="10" applyNumberFormat="1" applyFont="1" applyFill="1" applyBorder="1" applyAlignment="1" applyProtection="1">
      <alignment horizontal="center" vertical="center"/>
      <protection locked="0"/>
    </xf>
    <xf numFmtId="2" fontId="1" fillId="0" borderId="6" xfId="10" applyNumberFormat="1" applyFont="1" applyFill="1" applyBorder="1" applyAlignment="1" applyProtection="1">
      <alignment horizontal="center" vertical="center" wrapText="1"/>
      <protection locked="0"/>
    </xf>
    <xf numFmtId="2" fontId="1" fillId="0" borderId="6" xfId="10" applyNumberFormat="1" applyFont="1" applyFill="1" applyBorder="1" applyAlignment="1" applyProtection="1">
      <alignment horizontal="center" vertical="center"/>
      <protection locked="0"/>
    </xf>
    <xf numFmtId="167" fontId="1" fillId="0" borderId="6" xfId="10" applyNumberFormat="1" applyFont="1" applyFill="1" applyBorder="1" applyAlignment="1" applyProtection="1">
      <alignment horizontal="center" vertical="center"/>
      <protection locked="0"/>
    </xf>
    <xf numFmtId="2" fontId="1" fillId="3" borderId="6" xfId="10" applyNumberFormat="1" applyFont="1" applyFill="1" applyBorder="1" applyAlignment="1" applyProtection="1">
      <alignment horizontal="center" vertical="center"/>
      <protection locked="0"/>
    </xf>
    <xf numFmtId="168" fontId="1" fillId="3" borderId="6" xfId="10" applyNumberFormat="1" applyFont="1" applyFill="1" applyBorder="1" applyAlignment="1" applyProtection="1">
      <alignment horizontal="center" vertical="center"/>
      <protection locked="0"/>
    </xf>
    <xf numFmtId="2" fontId="1" fillId="3" borderId="53" xfId="10" applyNumberFormat="1" applyFont="1" applyFill="1" applyBorder="1" applyAlignment="1" applyProtection="1">
      <alignment horizontal="center" vertical="center"/>
      <protection locked="0"/>
    </xf>
    <xf numFmtId="1" fontId="1" fillId="0" borderId="8" xfId="10" applyNumberFormat="1" applyFont="1" applyFill="1" applyBorder="1" applyAlignment="1" applyProtection="1">
      <alignment horizontal="center" vertical="center"/>
      <protection locked="0"/>
    </xf>
    <xf numFmtId="1" fontId="1" fillId="0" borderId="82" xfId="10" applyNumberFormat="1" applyFont="1" applyFill="1" applyBorder="1" applyAlignment="1" applyProtection="1">
      <alignment horizontal="center" vertical="center"/>
      <protection locked="0"/>
    </xf>
    <xf numFmtId="0" fontId="8" fillId="0" borderId="8" xfId="10" applyFont="1" applyBorder="1" applyAlignment="1">
      <alignment horizontal="left" vertical="center" wrapText="1"/>
    </xf>
    <xf numFmtId="0" fontId="8" fillId="0" borderId="6" xfId="10" applyFont="1" applyBorder="1" applyAlignment="1">
      <alignment horizontal="center" vertical="center"/>
    </xf>
    <xf numFmtId="0" fontId="8" fillId="0" borderId="6" xfId="10" applyFont="1" applyBorder="1" applyAlignment="1">
      <alignment horizontal="left" vertical="center"/>
    </xf>
    <xf numFmtId="166" fontId="1" fillId="0" borderId="6" xfId="10" applyNumberFormat="1" applyFont="1" applyFill="1" applyBorder="1" applyAlignment="1" applyProtection="1">
      <alignment horizontal="center" vertical="center"/>
      <protection locked="0"/>
    </xf>
    <xf numFmtId="166" fontId="8" fillId="0" borderId="6" xfId="10" applyNumberFormat="1" applyFont="1" applyFill="1" applyBorder="1" applyAlignment="1" applyProtection="1">
      <alignment horizontal="center" vertical="center"/>
      <protection locked="0"/>
    </xf>
    <xf numFmtId="166" fontId="8" fillId="0" borderId="83" xfId="10" applyNumberFormat="1" applyFont="1" applyFill="1" applyBorder="1" applyAlignment="1" applyProtection="1">
      <alignment horizontal="center" vertical="center"/>
      <protection locked="0"/>
    </xf>
    <xf numFmtId="166" fontId="8" fillId="0" borderId="53" xfId="10" applyNumberFormat="1" applyFont="1" applyFill="1" applyBorder="1" applyAlignment="1" applyProtection="1">
      <alignment horizontal="center" vertical="center"/>
      <protection locked="0"/>
    </xf>
    <xf numFmtId="165" fontId="20" fillId="0" borderId="84" xfId="10" applyNumberFormat="1" applyFont="1" applyFill="1" applyBorder="1"/>
    <xf numFmtId="165" fontId="20" fillId="0" borderId="85" xfId="10" applyNumberFormat="1" applyFont="1" applyFill="1" applyBorder="1"/>
    <xf numFmtId="165" fontId="20" fillId="0" borderId="86" xfId="10" applyNumberFormat="1" applyFont="1" applyFill="1" applyBorder="1"/>
    <xf numFmtId="0" fontId="1" fillId="0" borderId="0" xfId="10" applyFill="1" applyBorder="1"/>
    <xf numFmtId="2" fontId="33" fillId="2" borderId="4" xfId="10" applyNumberFormat="1" applyFont="1" applyFill="1" applyBorder="1" applyAlignment="1" applyProtection="1">
      <alignment horizontal="center" vertical="center"/>
      <protection locked="0"/>
    </xf>
    <xf numFmtId="2" fontId="29" fillId="2" borderId="25" xfId="10" applyNumberFormat="1" applyFont="1" applyFill="1" applyBorder="1" applyAlignment="1" applyProtection="1">
      <alignment horizontal="center" vertical="center"/>
      <protection locked="0"/>
    </xf>
    <xf numFmtId="1" fontId="29" fillId="2" borderId="0" xfId="10" applyNumberFormat="1" applyFont="1" applyFill="1" applyBorder="1" applyAlignment="1" applyProtection="1">
      <alignment horizontal="center" vertical="center"/>
      <protection locked="0"/>
    </xf>
    <xf numFmtId="2" fontId="29" fillId="2" borderId="0" xfId="10" applyNumberFormat="1" applyFont="1" applyFill="1" applyBorder="1" applyAlignment="1" applyProtection="1">
      <alignment horizontal="center" vertical="center"/>
      <protection locked="0"/>
    </xf>
    <xf numFmtId="2" fontId="29" fillId="2" borderId="5" xfId="10" applyNumberFormat="1" applyFont="1" applyFill="1" applyBorder="1" applyAlignment="1" applyProtection="1">
      <alignment horizontal="center" vertical="center"/>
      <protection locked="0"/>
    </xf>
    <xf numFmtId="0" fontId="8" fillId="0" borderId="8" xfId="10" applyFont="1" applyBorder="1" applyAlignment="1">
      <alignment horizontal="left" vertical="center"/>
    </xf>
    <xf numFmtId="0" fontId="29" fillId="2" borderId="4" xfId="10" applyFont="1" applyFill="1" applyBorder="1"/>
    <xf numFmtId="0" fontId="29" fillId="2" borderId="25" xfId="10" applyFont="1" applyFill="1" applyBorder="1" applyAlignment="1">
      <alignment wrapText="1"/>
    </xf>
    <xf numFmtId="0" fontId="29" fillId="2" borderId="0" xfId="10" applyFont="1" applyFill="1" applyBorder="1"/>
    <xf numFmtId="0" fontId="29" fillId="2" borderId="5" xfId="10" applyFont="1" applyFill="1" applyBorder="1"/>
    <xf numFmtId="0" fontId="1" fillId="2" borderId="4" xfId="10" applyFill="1" applyBorder="1"/>
    <xf numFmtId="0" fontId="1" fillId="2" borderId="25" xfId="10" applyFont="1" applyFill="1" applyBorder="1" applyAlignment="1">
      <alignment wrapText="1"/>
    </xf>
    <xf numFmtId="0" fontId="1" fillId="2" borderId="0" xfId="10" applyFont="1" applyFill="1" applyBorder="1"/>
    <xf numFmtId="0" fontId="1" fillId="2" borderId="5" xfId="10" applyFont="1" applyFill="1" applyBorder="1"/>
    <xf numFmtId="0" fontId="8" fillId="0" borderId="48" xfId="10" applyFont="1" applyBorder="1" applyAlignment="1">
      <alignment horizontal="left" vertical="center"/>
    </xf>
    <xf numFmtId="0" fontId="1" fillId="2" borderId="4" xfId="10" applyFill="1" applyBorder="1" applyAlignment="1">
      <alignment horizontal="left"/>
    </xf>
    <xf numFmtId="0" fontId="1" fillId="2" borderId="25" xfId="10" applyFill="1" applyBorder="1" applyAlignment="1">
      <alignment horizontal="left"/>
    </xf>
    <xf numFmtId="0" fontId="1" fillId="2" borderId="0" xfId="10" applyFill="1" applyBorder="1"/>
    <xf numFmtId="0" fontId="1" fillId="2" borderId="5" xfId="10" applyFill="1" applyBorder="1"/>
    <xf numFmtId="0" fontId="8" fillId="2" borderId="8" xfId="10" applyFont="1" applyFill="1" applyBorder="1" applyAlignment="1">
      <alignment vertical="center"/>
    </xf>
    <xf numFmtId="0" fontId="8" fillId="2" borderId="6" xfId="10" applyFont="1" applyFill="1" applyBorder="1" applyAlignment="1">
      <alignment horizontal="center" vertical="center"/>
    </xf>
    <xf numFmtId="0" fontId="1" fillId="2" borderId="4" xfId="10" applyFont="1" applyFill="1" applyBorder="1" applyAlignment="1" applyProtection="1">
      <alignment horizontal="left" wrapText="1"/>
    </xf>
    <xf numFmtId="0" fontId="8" fillId="0" borderId="72" xfId="10" applyFont="1" applyBorder="1" applyAlignment="1">
      <alignment horizontal="left" vertical="center"/>
    </xf>
    <xf numFmtId="166" fontId="8" fillId="0" borderId="54" xfId="10" applyNumberFormat="1" applyFont="1" applyFill="1" applyBorder="1" applyAlignment="1" applyProtection="1">
      <alignment horizontal="center" vertical="center"/>
      <protection locked="0"/>
    </xf>
    <xf numFmtId="166" fontId="8" fillId="0" borderId="18" xfId="10" applyNumberFormat="1" applyFont="1" applyFill="1" applyBorder="1" applyAlignment="1" applyProtection="1">
      <alignment horizontal="center" vertical="center"/>
      <protection locked="0"/>
    </xf>
    <xf numFmtId="166" fontId="8" fillId="0" borderId="59" xfId="10" applyNumberFormat="1" applyFont="1" applyFill="1" applyBorder="1" applyAlignment="1" applyProtection="1">
      <alignment horizontal="center" vertical="center"/>
      <protection locked="0"/>
    </xf>
    <xf numFmtId="0" fontId="15" fillId="2" borderId="9" xfId="10" applyFont="1" applyFill="1" applyBorder="1" applyAlignment="1" applyProtection="1">
      <alignment horizontal="left" wrapText="1"/>
    </xf>
    <xf numFmtId="0" fontId="15" fillId="2" borderId="71" xfId="10" applyFont="1" applyFill="1" applyBorder="1" applyAlignment="1">
      <alignment horizontal="left"/>
    </xf>
    <xf numFmtId="0" fontId="15" fillId="2" borderId="10" xfId="10" applyFont="1" applyFill="1" applyBorder="1"/>
    <xf numFmtId="0" fontId="15" fillId="2" borderId="11" xfId="10" applyFont="1" applyFill="1" applyBorder="1"/>
    <xf numFmtId="0" fontId="25" fillId="3" borderId="65" xfId="10" applyFont="1" applyFill="1" applyBorder="1" applyAlignment="1">
      <alignment horizontal="left" vertical="center"/>
    </xf>
    <xf numFmtId="0" fontId="25" fillId="3" borderId="66" xfId="10" applyFont="1" applyFill="1" applyBorder="1" applyAlignment="1">
      <alignment horizontal="center" vertical="center"/>
    </xf>
    <xf numFmtId="0" fontId="8" fillId="3" borderId="69" xfId="10" applyFont="1" applyFill="1" applyBorder="1" applyAlignment="1">
      <alignment horizontal="left" vertical="center"/>
    </xf>
    <xf numFmtId="2" fontId="8" fillId="3" borderId="66" xfId="10" applyNumberFormat="1" applyFont="1" applyFill="1" applyBorder="1" applyAlignment="1" applyProtection="1">
      <alignment horizontal="center" vertical="center"/>
      <protection locked="0"/>
    </xf>
    <xf numFmtId="2" fontId="8" fillId="3" borderId="67" xfId="10" applyNumberFormat="1" applyFont="1" applyFill="1" applyBorder="1" applyAlignment="1" applyProtection="1">
      <alignment horizontal="center" vertical="center"/>
      <protection locked="0"/>
    </xf>
    <xf numFmtId="2" fontId="41" fillId="0" borderId="10" xfId="10" applyNumberFormat="1" applyFont="1" applyFill="1" applyBorder="1" applyAlignment="1" applyProtection="1">
      <alignment horizontal="center" vertical="center"/>
      <protection locked="0"/>
    </xf>
    <xf numFmtId="2" fontId="41" fillId="0" borderId="87" xfId="10" applyNumberFormat="1" applyFont="1" applyFill="1" applyBorder="1" applyAlignment="1" applyProtection="1">
      <alignment horizontal="center" vertical="center"/>
      <protection locked="0"/>
    </xf>
    <xf numFmtId="2" fontId="41" fillId="0" borderId="88" xfId="10" applyNumberFormat="1" applyFont="1" applyFill="1" applyBorder="1" applyAlignment="1" applyProtection="1">
      <alignment horizontal="center" vertical="center"/>
      <protection locked="0"/>
    </xf>
    <xf numFmtId="0" fontId="26" fillId="0" borderId="0" xfId="10" applyFont="1" applyFill="1" applyBorder="1"/>
    <xf numFmtId="0" fontId="26" fillId="0" borderId="5" xfId="10" applyFont="1" applyFill="1" applyBorder="1"/>
    <xf numFmtId="1" fontId="1" fillId="0" borderId="6" xfId="10" applyNumberFormat="1" applyFont="1" applyFill="1" applyBorder="1" applyAlignment="1" applyProtection="1">
      <alignment horizontal="left" vertical="center" wrapText="1"/>
      <protection locked="0"/>
    </xf>
    <xf numFmtId="166" fontId="1" fillId="0" borderId="83" xfId="10" applyNumberFormat="1" applyFont="1" applyFill="1" applyBorder="1" applyAlignment="1" applyProtection="1">
      <alignment horizontal="center" vertical="center"/>
      <protection locked="0"/>
    </xf>
    <xf numFmtId="166" fontId="1" fillId="0" borderId="53" xfId="10" applyNumberFormat="1" applyFont="1" applyFill="1" applyBorder="1" applyAlignment="1" applyProtection="1">
      <alignment horizontal="center" vertical="center"/>
      <protection locked="0"/>
    </xf>
    <xf numFmtId="166" fontId="1" fillId="0" borderId="54" xfId="10" applyNumberFormat="1" applyFont="1" applyFill="1" applyBorder="1" applyAlignment="1" applyProtection="1">
      <alignment horizontal="center" vertical="center"/>
      <protection locked="0"/>
    </xf>
    <xf numFmtId="0" fontId="8" fillId="6" borderId="47" xfId="10" applyFont="1" applyFill="1" applyBorder="1" applyAlignment="1" applyProtection="1">
      <alignment horizontal="center" vertical="center"/>
    </xf>
    <xf numFmtId="0" fontId="1" fillId="6" borderId="0" xfId="10" applyFont="1" applyFill="1" applyBorder="1" applyAlignment="1" applyProtection="1">
      <alignment vertical="center"/>
    </xf>
    <xf numFmtId="0" fontId="1" fillId="6" borderId="0" xfId="10" applyFont="1" applyFill="1" applyBorder="1"/>
    <xf numFmtId="0" fontId="1" fillId="6" borderId="0" xfId="10" applyFill="1" applyBorder="1"/>
    <xf numFmtId="0" fontId="1" fillId="6" borderId="5" xfId="10" applyFill="1" applyBorder="1"/>
    <xf numFmtId="0" fontId="1" fillId="6" borderId="4" xfId="10" applyFill="1" applyBorder="1"/>
    <xf numFmtId="0" fontId="26" fillId="6" borderId="0" xfId="10" applyFont="1" applyFill="1" applyBorder="1"/>
    <xf numFmtId="0" fontId="26" fillId="6" borderId="5" xfId="10" applyFont="1" applyFill="1" applyBorder="1"/>
    <xf numFmtId="0" fontId="1" fillId="0" borderId="39" xfId="1" applyFont="1" applyFill="1" applyBorder="1" applyAlignment="1" applyProtection="1">
      <alignment horizontal="center" vertical="center" wrapText="1"/>
    </xf>
    <xf numFmtId="2" fontId="0" fillId="0" borderId="0" xfId="0" applyNumberFormat="1"/>
    <xf numFmtId="0" fontId="1" fillId="7" borderId="66" xfId="1" applyFont="1" applyFill="1" applyBorder="1" applyAlignment="1">
      <alignment horizontal="center" vertical="center"/>
    </xf>
    <xf numFmtId="0" fontId="1" fillId="7" borderId="67" xfId="1" applyFont="1" applyFill="1" applyBorder="1" applyAlignment="1">
      <alignment horizontal="center" vertical="center" wrapText="1"/>
    </xf>
    <xf numFmtId="0" fontId="1" fillId="7" borderId="65" xfId="1" applyFont="1" applyFill="1" applyBorder="1" applyAlignment="1">
      <alignment horizontal="center" vertical="center" wrapText="1"/>
    </xf>
    <xf numFmtId="0" fontId="1" fillId="7" borderId="66" xfId="1" applyFont="1" applyFill="1" applyBorder="1" applyAlignment="1">
      <alignment horizontal="center" vertical="center" wrapText="1"/>
    </xf>
    <xf numFmtId="0" fontId="1" fillId="7" borderId="67" xfId="1" applyFont="1" applyFill="1" applyBorder="1" applyAlignment="1">
      <alignment horizontal="center" vertical="center"/>
    </xf>
    <xf numFmtId="0" fontId="1" fillId="7" borderId="72" xfId="1" applyFont="1" applyFill="1" applyBorder="1" applyAlignment="1">
      <alignment horizontal="center" vertical="center" wrapText="1"/>
    </xf>
    <xf numFmtId="0" fontId="1" fillId="7" borderId="54" xfId="1" applyFont="1" applyFill="1" applyBorder="1" applyAlignment="1">
      <alignment horizontal="center" vertical="center" wrapText="1"/>
    </xf>
    <xf numFmtId="0" fontId="1" fillId="7" borderId="54" xfId="1" applyFont="1" applyFill="1" applyBorder="1" applyAlignment="1">
      <alignment horizontal="center" vertical="center"/>
    </xf>
    <xf numFmtId="0" fontId="1" fillId="7" borderId="59" xfId="1" applyFont="1" applyFill="1" applyBorder="1" applyAlignment="1">
      <alignment horizontal="center" vertical="center"/>
    </xf>
    <xf numFmtId="0" fontId="1" fillId="0" borderId="36" xfId="1" applyFont="1" applyFill="1" applyBorder="1" applyAlignment="1">
      <alignment horizontal="center" vertical="center"/>
    </xf>
    <xf numFmtId="10" fontId="1" fillId="14" borderId="36" xfId="1" applyNumberFormat="1" applyFont="1" applyFill="1" applyBorder="1" applyAlignment="1">
      <alignment horizontal="center" vertical="center" wrapText="1"/>
    </xf>
    <xf numFmtId="0" fontId="1" fillId="0" borderId="51" xfId="1" applyFont="1" applyFill="1" applyBorder="1" applyAlignment="1">
      <alignment horizontal="center" vertical="center"/>
    </xf>
    <xf numFmtId="165" fontId="1" fillId="0" borderId="57" xfId="1" applyNumberFormat="1" applyFont="1" applyFill="1" applyBorder="1" applyAlignment="1">
      <alignment horizontal="center" vertical="center"/>
    </xf>
    <xf numFmtId="0" fontId="1" fillId="0" borderId="36" xfId="1" quotePrefix="1" applyFont="1" applyFill="1" applyBorder="1" applyAlignment="1">
      <alignment horizontal="center" vertical="center" wrapText="1"/>
    </xf>
    <xf numFmtId="165" fontId="1" fillId="0" borderId="36" xfId="1" applyNumberFormat="1" applyFont="1" applyFill="1" applyBorder="1" applyAlignment="1">
      <alignment horizontal="center" vertical="center"/>
    </xf>
    <xf numFmtId="0" fontId="1" fillId="0" borderId="36" xfId="1" quotePrefix="1" applyFont="1" applyFill="1" applyBorder="1" applyAlignment="1">
      <alignment horizontal="center" vertical="center"/>
    </xf>
    <xf numFmtId="165" fontId="1" fillId="13" borderId="51" xfId="1" applyNumberFormat="1" applyFont="1" applyFill="1" applyBorder="1" applyAlignment="1">
      <alignment horizontal="center" vertical="center"/>
    </xf>
    <xf numFmtId="0" fontId="1" fillId="0" borderId="44" xfId="1" quotePrefix="1" applyFont="1" applyFill="1" applyBorder="1" applyAlignment="1">
      <alignment horizontal="center" vertical="center" wrapText="1"/>
    </xf>
    <xf numFmtId="165" fontId="1" fillId="0" borderId="41" xfId="1" applyNumberFormat="1" applyFont="1" applyFill="1" applyBorder="1" applyAlignment="1">
      <alignment horizontal="center" vertical="center"/>
    </xf>
    <xf numFmtId="0" fontId="1" fillId="0" borderId="41" xfId="1" quotePrefix="1" applyFont="1" applyFill="1" applyBorder="1" applyAlignment="1">
      <alignment horizontal="center" vertical="center" wrapText="1"/>
    </xf>
    <xf numFmtId="165" fontId="1" fillId="0" borderId="75" xfId="1" applyNumberFormat="1" applyFont="1" applyFill="1" applyBorder="1" applyAlignment="1">
      <alignment horizontal="center" vertical="center"/>
    </xf>
    <xf numFmtId="0" fontId="1" fillId="0" borderId="6" xfId="1" applyFont="1" applyFill="1" applyBorder="1" applyAlignment="1">
      <alignment horizontal="center" vertical="center"/>
    </xf>
    <xf numFmtId="0" fontId="1" fillId="14" borderId="6" xfId="1" applyFont="1" applyFill="1" applyBorder="1" applyAlignment="1">
      <alignment horizontal="center" vertical="center" wrapText="1"/>
    </xf>
    <xf numFmtId="0" fontId="1" fillId="0" borderId="53" xfId="1" applyFont="1" applyFill="1" applyBorder="1" applyAlignment="1">
      <alignment horizontal="center" vertical="center"/>
    </xf>
    <xf numFmtId="165" fontId="1" fillId="0" borderId="8" xfId="1" applyNumberFormat="1" applyFont="1" applyFill="1" applyBorder="1" applyAlignment="1">
      <alignment horizontal="center" vertical="center"/>
    </xf>
    <xf numFmtId="165" fontId="1" fillId="0" borderId="6" xfId="1" applyNumberFormat="1" applyFont="1" applyFill="1" applyBorder="1" applyAlignment="1">
      <alignment horizontal="center" vertical="center"/>
    </xf>
    <xf numFmtId="165" fontId="1" fillId="13" borderId="53" xfId="1" applyNumberFormat="1" applyFont="1" applyFill="1" applyBorder="1" applyAlignment="1">
      <alignment horizontal="center" vertical="center"/>
    </xf>
    <xf numFmtId="0" fontId="1" fillId="0" borderId="8" xfId="1" quotePrefix="1" applyFont="1" applyFill="1" applyBorder="1" applyAlignment="1">
      <alignment horizontal="center" vertical="center" wrapText="1"/>
    </xf>
    <xf numFmtId="0" fontId="1" fillId="0" borderId="6" xfId="1" quotePrefix="1" applyFont="1" applyFill="1" applyBorder="1" applyAlignment="1">
      <alignment horizontal="center" vertical="center" wrapText="1"/>
    </xf>
    <xf numFmtId="165" fontId="1" fillId="0" borderId="83" xfId="1" applyNumberFormat="1" applyFont="1" applyFill="1" applyBorder="1" applyAlignment="1">
      <alignment horizontal="center" vertical="center"/>
    </xf>
    <xf numFmtId="165" fontId="1" fillId="7" borderId="53" xfId="1" applyNumberFormat="1" applyFont="1" applyFill="1" applyBorder="1" applyAlignment="1">
      <alignment horizontal="center" vertical="center"/>
    </xf>
    <xf numFmtId="0" fontId="1" fillId="14" borderId="6" xfId="1" applyFont="1" applyFill="1" applyBorder="1" applyAlignment="1">
      <alignment horizontal="center" vertical="center"/>
    </xf>
    <xf numFmtId="0" fontId="1" fillId="14" borderId="53" xfId="1" applyFont="1" applyFill="1" applyBorder="1" applyAlignment="1">
      <alignment horizontal="center" vertical="center"/>
    </xf>
    <xf numFmtId="165" fontId="1" fillId="0" borderId="53" xfId="1" applyNumberFormat="1" applyFont="1" applyFill="1" applyBorder="1" applyAlignment="1">
      <alignment horizontal="center" vertical="center"/>
    </xf>
    <xf numFmtId="2" fontId="1" fillId="7" borderId="53" xfId="1" applyNumberFormat="1" applyFont="1" applyFill="1" applyBorder="1" applyAlignment="1">
      <alignment horizontal="center" vertical="center"/>
    </xf>
    <xf numFmtId="0" fontId="1" fillId="0" borderId="66" xfId="1" applyFont="1" applyFill="1" applyBorder="1" applyAlignment="1">
      <alignment horizontal="center" vertical="center" wrapText="1"/>
    </xf>
    <xf numFmtId="0" fontId="1" fillId="14" borderId="66" xfId="1" applyFont="1" applyFill="1" applyBorder="1" applyAlignment="1">
      <alignment horizontal="center" vertical="center"/>
    </xf>
    <xf numFmtId="0" fontId="1" fillId="14" borderId="67" xfId="1" applyFont="1" applyFill="1" applyBorder="1" applyAlignment="1">
      <alignment horizontal="center" vertical="center"/>
    </xf>
    <xf numFmtId="165" fontId="1" fillId="0" borderId="65" xfId="1" applyNumberFormat="1" applyFont="1" applyFill="1" applyBorder="1" applyAlignment="1">
      <alignment horizontal="center" vertical="center"/>
    </xf>
    <xf numFmtId="0" fontId="1" fillId="0" borderId="61" xfId="1" quotePrefix="1" applyFont="1" applyFill="1" applyBorder="1" applyAlignment="1">
      <alignment horizontal="center" vertical="center" wrapText="1"/>
    </xf>
    <xf numFmtId="165" fontId="1" fillId="0" borderId="66" xfId="1" applyNumberFormat="1" applyFont="1" applyFill="1" applyBorder="1" applyAlignment="1">
      <alignment horizontal="center" vertical="center"/>
    </xf>
    <xf numFmtId="0" fontId="1" fillId="0" borderId="61" xfId="1" quotePrefix="1" applyFont="1" applyFill="1" applyBorder="1" applyAlignment="1">
      <alignment horizontal="center" vertical="center"/>
    </xf>
    <xf numFmtId="165" fontId="1" fillId="0" borderId="67" xfId="1" applyNumberFormat="1" applyFont="1" applyFill="1" applyBorder="1" applyAlignment="1">
      <alignment horizontal="center" vertical="center"/>
    </xf>
    <xf numFmtId="0" fontId="1" fillId="0" borderId="65" xfId="1" quotePrefix="1" applyFont="1" applyFill="1" applyBorder="1" applyAlignment="1">
      <alignment horizontal="center" vertical="center" wrapText="1"/>
    </xf>
    <xf numFmtId="0" fontId="1" fillId="0" borderId="66" xfId="1" quotePrefix="1" applyFont="1" applyFill="1" applyBorder="1" applyAlignment="1">
      <alignment horizontal="center" vertical="center" wrapText="1"/>
    </xf>
    <xf numFmtId="165" fontId="1" fillId="0" borderId="90" xfId="1" applyNumberFormat="1" applyFont="1" applyFill="1" applyBorder="1" applyAlignment="1">
      <alignment horizontal="center" vertical="center"/>
    </xf>
    <xf numFmtId="2" fontId="1" fillId="7" borderId="67" xfId="1" applyNumberFormat="1" applyFont="1" applyFill="1" applyBorder="1" applyAlignment="1">
      <alignment horizontal="center" vertical="center"/>
    </xf>
    <xf numFmtId="0" fontId="61" fillId="7" borderId="0" xfId="1" applyFont="1" applyFill="1" applyBorder="1" applyAlignment="1">
      <alignment horizontal="center" vertical="center"/>
    </xf>
    <xf numFmtId="49" fontId="1" fillId="2" borderId="6" xfId="1" applyNumberFormat="1" applyFont="1" applyFill="1" applyBorder="1" applyAlignment="1" applyProtection="1">
      <alignment vertical="center" wrapText="1"/>
      <protection locked="0"/>
    </xf>
    <xf numFmtId="2" fontId="1" fillId="7" borderId="44" xfId="1" applyNumberFormat="1" applyFont="1" applyFill="1" applyBorder="1" applyAlignment="1">
      <alignment horizontal="center" vertical="center"/>
    </xf>
    <xf numFmtId="2" fontId="1" fillId="7" borderId="8" xfId="1" applyNumberFormat="1" applyFont="1" applyFill="1" applyBorder="1" applyAlignment="1">
      <alignment horizontal="center" vertical="center"/>
    </xf>
    <xf numFmtId="2" fontId="1" fillId="7" borderId="68" xfId="1" applyNumberFormat="1" applyFont="1" applyFill="1" applyBorder="1" applyAlignment="1">
      <alignment horizontal="center" vertical="center"/>
    </xf>
    <xf numFmtId="170" fontId="49" fillId="0" borderId="0" xfId="0" applyNumberFormat="1" applyFont="1"/>
    <xf numFmtId="2" fontId="1" fillId="0" borderId="65" xfId="1" applyNumberFormat="1" applyFont="1" applyFill="1" applyBorder="1" applyAlignment="1">
      <alignment horizontal="center" vertical="center"/>
    </xf>
    <xf numFmtId="2" fontId="49" fillId="0" borderId="0" xfId="0" applyNumberFormat="1" applyFont="1"/>
    <xf numFmtId="165" fontId="11" fillId="4" borderId="66" xfId="1" applyNumberFormat="1" applyFont="1" applyFill="1" applyBorder="1" applyAlignment="1" applyProtection="1">
      <alignment horizontal="center" vertical="center"/>
      <protection locked="0"/>
    </xf>
    <xf numFmtId="165" fontId="11" fillId="5" borderId="66" xfId="1" applyNumberFormat="1" applyFont="1" applyFill="1" applyBorder="1" applyAlignment="1" applyProtection="1">
      <alignment horizontal="center" vertical="center"/>
      <protection locked="0"/>
    </xf>
    <xf numFmtId="165" fontId="11" fillId="3" borderId="66" xfId="1" applyNumberFormat="1" applyFont="1" applyFill="1" applyBorder="1" applyAlignment="1" applyProtection="1">
      <alignment horizontal="center" vertical="center"/>
      <protection locked="0"/>
    </xf>
    <xf numFmtId="165" fontId="11" fillId="3" borderId="67" xfId="1" applyNumberFormat="1" applyFont="1" applyFill="1" applyBorder="1" applyAlignment="1" applyProtection="1">
      <alignment horizontal="center" vertical="center"/>
      <protection locked="0"/>
    </xf>
    <xf numFmtId="1" fontId="11" fillId="2" borderId="0" xfId="1" applyNumberFormat="1" applyFont="1" applyFill="1" applyBorder="1" applyProtection="1">
      <protection locked="0"/>
    </xf>
    <xf numFmtId="2" fontId="1" fillId="4" borderId="39" xfId="1" applyNumberFormat="1" applyFont="1" applyFill="1" applyBorder="1" applyAlignment="1" applyProtection="1">
      <alignment horizontal="center" vertical="center"/>
      <protection locked="0"/>
    </xf>
    <xf numFmtId="49" fontId="1" fillId="0" borderId="6" xfId="3" applyNumberFormat="1" applyFont="1" applyFill="1" applyBorder="1" applyAlignment="1" applyProtection="1">
      <alignment horizontal="center" vertical="center" wrapText="1"/>
      <protection locked="0"/>
    </xf>
    <xf numFmtId="1" fontId="11" fillId="2" borderId="0" xfId="1" applyNumberFormat="1" applyFont="1" applyFill="1" applyProtection="1">
      <protection locked="0"/>
    </xf>
    <xf numFmtId="0" fontId="2" fillId="0" borderId="91" xfId="1" applyFont="1" applyBorder="1" applyAlignment="1" applyProtection="1">
      <alignment horizontal="center"/>
    </xf>
    <xf numFmtId="0" fontId="2" fillId="0" borderId="92" xfId="1" applyFont="1" applyBorder="1" applyAlignment="1" applyProtection="1">
      <alignment horizontal="center"/>
    </xf>
    <xf numFmtId="0" fontId="2" fillId="0" borderId="93" xfId="1" applyFont="1" applyBorder="1" applyAlignment="1" applyProtection="1">
      <alignment horizontal="center"/>
    </xf>
    <xf numFmtId="0" fontId="3" fillId="13" borderId="4" xfId="1" applyFont="1" applyFill="1" applyBorder="1" applyAlignment="1" applyProtection="1">
      <alignment horizontal="center"/>
    </xf>
    <xf numFmtId="0" fontId="3" fillId="13" borderId="0" xfId="1" applyFont="1" applyFill="1" applyBorder="1" applyAlignment="1" applyProtection="1">
      <alignment horizontal="center"/>
    </xf>
    <xf numFmtId="0" fontId="3" fillId="13" borderId="5" xfId="1" applyFont="1" applyFill="1" applyBorder="1" applyAlignment="1" applyProtection="1">
      <alignment horizontal="center"/>
    </xf>
    <xf numFmtId="0" fontId="3" fillId="0" borderId="4" xfId="1" applyFont="1" applyBorder="1" applyAlignment="1" applyProtection="1">
      <alignment horizontal="center" vertical="center"/>
    </xf>
    <xf numFmtId="0" fontId="3" fillId="0" borderId="0" xfId="1" applyFont="1" applyBorder="1" applyAlignment="1" applyProtection="1">
      <alignment horizontal="center" vertical="center"/>
    </xf>
    <xf numFmtId="0" fontId="3" fillId="0" borderId="5" xfId="1" applyFont="1" applyBorder="1" applyAlignment="1" applyProtection="1">
      <alignment horizontal="center" vertical="center"/>
    </xf>
    <xf numFmtId="0" fontId="4" fillId="0" borderId="4" xfId="2" applyBorder="1" applyAlignment="1" applyProtection="1">
      <alignment horizontal="center" vertical="center"/>
    </xf>
    <xf numFmtId="0" fontId="4" fillId="0" borderId="0" xfId="2" applyBorder="1" applyAlignment="1" applyProtection="1">
      <alignment horizontal="center" vertical="center"/>
    </xf>
    <xf numFmtId="0" fontId="4" fillId="0" borderId="5" xfId="2" applyBorder="1" applyAlignment="1" applyProtection="1">
      <alignment horizontal="center" vertical="center"/>
    </xf>
    <xf numFmtId="2" fontId="11" fillId="2" borderId="21" xfId="1" applyNumberFormat="1" applyFont="1" applyFill="1" applyBorder="1" applyAlignment="1" applyProtection="1">
      <alignment horizontal="left"/>
    </xf>
    <xf numFmtId="2" fontId="11" fillId="2" borderId="19" xfId="1" applyNumberFormat="1" applyFont="1" applyFill="1" applyBorder="1" applyAlignment="1" applyProtection="1">
      <alignment horizontal="left"/>
    </xf>
    <xf numFmtId="2" fontId="11" fillId="2" borderId="22" xfId="1" applyNumberFormat="1" applyFont="1" applyFill="1" applyBorder="1" applyAlignment="1" applyProtection="1">
      <alignment horizontal="left"/>
    </xf>
    <xf numFmtId="2" fontId="11" fillId="2" borderId="26" xfId="1" applyNumberFormat="1" applyFont="1" applyFill="1" applyBorder="1" applyAlignment="1" applyProtection="1">
      <alignment horizontal="left"/>
    </xf>
    <xf numFmtId="2" fontId="11" fillId="2" borderId="0" xfId="1" applyNumberFormat="1" applyFont="1" applyFill="1" applyBorder="1" applyAlignment="1" applyProtection="1">
      <alignment horizontal="left"/>
    </xf>
    <xf numFmtId="2" fontId="11" fillId="2" borderId="27" xfId="1" applyNumberFormat="1" applyFont="1" applyFill="1" applyBorder="1" applyAlignment="1" applyProtection="1">
      <alignment horizontal="left"/>
    </xf>
    <xf numFmtId="1" fontId="11" fillId="2" borderId="26" xfId="1" applyNumberFormat="1" applyFont="1" applyFill="1" applyBorder="1" applyAlignment="1" applyProtection="1">
      <alignment horizontal="left"/>
    </xf>
    <xf numFmtId="1" fontId="11" fillId="2" borderId="0" xfId="1" applyNumberFormat="1" applyFont="1" applyFill="1" applyBorder="1" applyAlignment="1" applyProtection="1">
      <alignment horizontal="left"/>
    </xf>
    <xf numFmtId="1" fontId="11" fillId="2" borderId="27" xfId="1" applyNumberFormat="1" applyFont="1" applyFill="1" applyBorder="1" applyAlignment="1" applyProtection="1">
      <alignment horizontal="left"/>
    </xf>
    <xf numFmtId="0" fontId="11" fillId="2" borderId="0" xfId="1" applyFont="1" applyFill="1" applyBorder="1" applyAlignment="1" applyProtection="1">
      <alignment horizontal="center" vertical="center"/>
      <protection locked="0"/>
    </xf>
    <xf numFmtId="0" fontId="11" fillId="2" borderId="10" xfId="1" applyFont="1" applyFill="1" applyBorder="1" applyAlignment="1" applyProtection="1">
      <alignment horizontal="center" vertical="center"/>
      <protection locked="0"/>
    </xf>
    <xf numFmtId="0" fontId="26" fillId="2" borderId="47" xfId="1" applyFont="1" applyFill="1" applyBorder="1" applyAlignment="1" applyProtection="1">
      <alignment horizontal="center" vertical="center" textRotation="90"/>
    </xf>
    <xf numFmtId="0" fontId="26" fillId="2" borderId="55" xfId="1" applyFont="1" applyFill="1" applyBorder="1" applyAlignment="1" applyProtection="1">
      <alignment horizontal="center" vertical="center" textRotation="90"/>
    </xf>
    <xf numFmtId="0" fontId="24" fillId="2" borderId="1" xfId="1" applyFont="1" applyFill="1" applyBorder="1" applyAlignment="1" applyProtection="1">
      <alignment horizontal="center" vertical="center" textRotation="90" wrapText="1" readingOrder="1"/>
      <protection locked="0"/>
    </xf>
    <xf numFmtId="0" fontId="24" fillId="2" borderId="4" xfId="1" applyFont="1" applyFill="1" applyBorder="1" applyAlignment="1" applyProtection="1">
      <alignment horizontal="center" vertical="center" textRotation="90" wrapText="1" readingOrder="1"/>
      <protection locked="0"/>
    </xf>
    <xf numFmtId="0" fontId="24" fillId="2" borderId="9" xfId="1" applyFont="1" applyFill="1" applyBorder="1" applyAlignment="1" applyProtection="1">
      <alignment horizontal="center" vertical="center" textRotation="90" wrapText="1" readingOrder="1"/>
      <protection locked="0"/>
    </xf>
    <xf numFmtId="0" fontId="24" fillId="0" borderId="43" xfId="1" applyFont="1" applyBorder="1" applyAlignment="1">
      <alignment horizontal="center" vertical="center" textRotation="90"/>
    </xf>
    <xf numFmtId="0" fontId="24" fillId="0" borderId="55" xfId="1" applyFont="1" applyBorder="1" applyAlignment="1">
      <alignment horizontal="center" vertical="center" textRotation="90"/>
    </xf>
    <xf numFmtId="0" fontId="24" fillId="0" borderId="4" xfId="1" applyFont="1" applyBorder="1" applyAlignment="1">
      <alignment horizontal="center" vertical="center" textRotation="90"/>
    </xf>
    <xf numFmtId="0" fontId="24" fillId="0" borderId="9" xfId="1" applyFont="1" applyBorder="1" applyAlignment="1">
      <alignment horizontal="center" vertical="center" textRotation="90"/>
    </xf>
    <xf numFmtId="166" fontId="11" fillId="2" borderId="0" xfId="1" applyNumberFormat="1" applyFont="1" applyFill="1" applyBorder="1" applyAlignment="1" applyProtection="1">
      <alignment horizontal="center" vertical="center"/>
      <protection locked="0"/>
    </xf>
    <xf numFmtId="0" fontId="24" fillId="2" borderId="43" xfId="1" applyFont="1" applyFill="1" applyBorder="1" applyAlignment="1" applyProtection="1">
      <alignment horizontal="center" vertical="center" textRotation="90"/>
    </xf>
    <xf numFmtId="0" fontId="24" fillId="2" borderId="47" xfId="1" applyFont="1" applyFill="1" applyBorder="1" applyAlignment="1" applyProtection="1">
      <alignment horizontal="center" vertical="center" textRotation="90"/>
    </xf>
    <xf numFmtId="0" fontId="24" fillId="2" borderId="55" xfId="1" applyFont="1" applyFill="1" applyBorder="1" applyAlignment="1" applyProtection="1">
      <alignment horizontal="center" vertical="center" textRotation="90"/>
    </xf>
    <xf numFmtId="0" fontId="24" fillId="0" borderId="1" xfId="1" applyFont="1" applyBorder="1" applyAlignment="1">
      <alignment horizontal="center" vertical="center" textRotation="90"/>
    </xf>
    <xf numFmtId="0" fontId="8" fillId="0" borderId="4" xfId="1" applyFont="1" applyBorder="1" applyAlignment="1"/>
    <xf numFmtId="0" fontId="8" fillId="0" borderId="9" xfId="1" applyFont="1" applyBorder="1" applyAlignment="1"/>
    <xf numFmtId="0" fontId="1" fillId="0" borderId="47" xfId="1" applyBorder="1" applyAlignment="1"/>
    <xf numFmtId="0" fontId="1" fillId="0" borderId="55" xfId="1" applyBorder="1" applyAlignment="1"/>
    <xf numFmtId="0" fontId="24" fillId="0" borderId="47" xfId="1" applyFont="1" applyBorder="1" applyAlignment="1">
      <alignment horizontal="center" vertical="center" textRotation="90"/>
    </xf>
    <xf numFmtId="0" fontId="24" fillId="2" borderId="43" xfId="1" applyFont="1" applyFill="1" applyBorder="1" applyAlignment="1" applyProtection="1">
      <alignment horizontal="center" vertical="center" textRotation="90" wrapText="1"/>
      <protection locked="0"/>
    </xf>
    <xf numFmtId="0" fontId="1" fillId="2" borderId="47" xfId="1" applyFill="1" applyBorder="1" applyAlignment="1" applyProtection="1">
      <alignment wrapText="1"/>
      <protection locked="0"/>
    </xf>
    <xf numFmtId="0" fontId="1" fillId="2" borderId="55" xfId="1" applyFill="1" applyBorder="1" applyAlignment="1" applyProtection="1">
      <alignment wrapText="1"/>
      <protection locked="0"/>
    </xf>
    <xf numFmtId="0" fontId="57" fillId="2" borderId="0" xfId="3" applyFont="1" applyFill="1" applyAlignment="1">
      <alignment horizontal="center" vertical="top" wrapText="1"/>
    </xf>
    <xf numFmtId="0" fontId="57" fillId="2" borderId="10" xfId="3" applyFont="1" applyFill="1" applyBorder="1" applyAlignment="1">
      <alignment horizontal="center" vertical="top" wrapText="1"/>
    </xf>
    <xf numFmtId="0" fontId="7" fillId="2" borderId="10" xfId="1" applyFont="1" applyFill="1" applyBorder="1" applyAlignment="1" applyProtection="1">
      <alignment horizontal="left" vertical="center" wrapText="1"/>
    </xf>
    <xf numFmtId="0" fontId="3" fillId="0" borderId="10" xfId="1" applyFont="1" applyBorder="1" applyAlignment="1">
      <alignment vertical="center"/>
    </xf>
    <xf numFmtId="0" fontId="24" fillId="0" borderId="43" xfId="1" applyFont="1" applyBorder="1" applyAlignment="1">
      <alignment horizontal="center" vertical="center" textRotation="90" wrapText="1"/>
    </xf>
    <xf numFmtId="0" fontId="24" fillId="0" borderId="47" xfId="1" applyFont="1" applyBorder="1" applyAlignment="1">
      <alignment horizontal="center" vertical="center" textRotation="90" wrapText="1"/>
    </xf>
    <xf numFmtId="0" fontId="26" fillId="0" borderId="4" xfId="1" applyFont="1" applyBorder="1" applyAlignment="1">
      <alignment horizontal="center" vertical="center" textRotation="90" wrapText="1"/>
    </xf>
    <xf numFmtId="0" fontId="24" fillId="2" borderId="4" xfId="1" applyFont="1" applyFill="1" applyBorder="1" applyAlignment="1" applyProtection="1">
      <alignment horizontal="center" textRotation="90" wrapText="1"/>
      <protection locked="0"/>
    </xf>
    <xf numFmtId="0" fontId="1" fillId="0" borderId="9" xfId="1" applyBorder="1" applyAlignment="1">
      <alignment horizontal="center" textRotation="90" wrapText="1"/>
    </xf>
    <xf numFmtId="0" fontId="26" fillId="2" borderId="1" xfId="1" applyFont="1" applyFill="1" applyBorder="1" applyAlignment="1" applyProtection="1">
      <alignment horizontal="center" vertical="center" textRotation="90" wrapText="1"/>
      <protection locked="0"/>
    </xf>
    <xf numFmtId="0" fontId="11" fillId="0" borderId="47" xfId="1" applyFont="1" applyBorder="1" applyAlignment="1">
      <alignment horizontal="center" vertical="center" wrapText="1"/>
    </xf>
    <xf numFmtId="0" fontId="11" fillId="0" borderId="55" xfId="1" applyFont="1" applyBorder="1" applyAlignment="1">
      <alignment horizontal="center" vertical="center" wrapText="1"/>
    </xf>
    <xf numFmtId="0" fontId="1" fillId="7" borderId="52" xfId="1" applyFont="1" applyFill="1" applyBorder="1" applyAlignment="1">
      <alignment horizontal="left" vertical="center" wrapText="1"/>
    </xf>
    <xf numFmtId="0" fontId="1" fillId="0" borderId="82" xfId="1" applyFont="1" applyFill="1" applyBorder="1" applyAlignment="1">
      <alignment vertical="center" wrapText="1"/>
    </xf>
    <xf numFmtId="0" fontId="1" fillId="0" borderId="48" xfId="1" applyFont="1" applyFill="1" applyBorder="1" applyAlignment="1">
      <alignment vertical="center" wrapText="1"/>
    </xf>
    <xf numFmtId="0" fontId="1" fillId="7" borderId="6" xfId="1" applyFont="1" applyFill="1" applyBorder="1" applyAlignment="1">
      <alignment horizontal="left" vertical="top" wrapText="1"/>
    </xf>
    <xf numFmtId="0" fontId="1" fillId="7" borderId="6" xfId="1" applyFont="1" applyFill="1" applyBorder="1" applyAlignment="1">
      <alignment horizontal="left" vertical="top"/>
    </xf>
    <xf numFmtId="0" fontId="1" fillId="7" borderId="53" xfId="1" applyFont="1" applyFill="1" applyBorder="1" applyAlignment="1">
      <alignment horizontal="left" vertical="top"/>
    </xf>
    <xf numFmtId="0" fontId="1" fillId="0" borderId="6" xfId="1" applyFont="1" applyFill="1" applyBorder="1" applyAlignment="1"/>
    <xf numFmtId="0" fontId="1" fillId="0" borderId="53" xfId="1" applyFont="1" applyFill="1" applyBorder="1" applyAlignment="1"/>
    <xf numFmtId="0" fontId="1" fillId="0" borderId="66" xfId="1" applyFont="1" applyFill="1" applyBorder="1" applyAlignment="1"/>
    <xf numFmtId="0" fontId="1" fillId="0" borderId="67" xfId="1" applyFont="1" applyFill="1" applyBorder="1" applyAlignment="1"/>
    <xf numFmtId="0" fontId="1" fillId="7" borderId="79" xfId="1" applyFont="1" applyFill="1" applyBorder="1" applyAlignment="1">
      <alignment horizontal="left" vertical="center" wrapText="1"/>
    </xf>
    <xf numFmtId="0" fontId="1" fillId="0" borderId="19" xfId="1" applyFont="1" applyFill="1" applyBorder="1" applyAlignment="1">
      <alignment wrapText="1"/>
    </xf>
    <xf numFmtId="0" fontId="1" fillId="0" borderId="37" xfId="1" applyFont="1" applyFill="1" applyBorder="1" applyAlignment="1">
      <alignment wrapText="1"/>
    </xf>
    <xf numFmtId="0" fontId="1" fillId="0" borderId="4" xfId="1" applyFont="1" applyFill="1" applyBorder="1" applyAlignment="1">
      <alignment wrapText="1"/>
    </xf>
    <xf numFmtId="0" fontId="1" fillId="0" borderId="0" xfId="1" applyFont="1" applyFill="1" applyBorder="1" applyAlignment="1">
      <alignment wrapText="1"/>
    </xf>
    <xf numFmtId="0" fontId="1" fillId="0" borderId="38" xfId="1" applyFont="1" applyFill="1" applyBorder="1" applyAlignment="1">
      <alignment wrapText="1"/>
    </xf>
    <xf numFmtId="0" fontId="1" fillId="0" borderId="9" xfId="1" applyFont="1" applyFill="1" applyBorder="1" applyAlignment="1">
      <alignment wrapText="1"/>
    </xf>
    <xf numFmtId="0" fontId="1" fillId="0" borderId="10" xfId="1" applyFont="1" applyFill="1" applyBorder="1" applyAlignment="1">
      <alignment wrapText="1"/>
    </xf>
    <xf numFmtId="0" fontId="1" fillId="0" borderId="70" xfId="1" applyFont="1" applyFill="1" applyBorder="1" applyAlignment="1">
      <alignment wrapText="1"/>
    </xf>
    <xf numFmtId="0" fontId="50" fillId="7" borderId="57" xfId="1" applyFont="1" applyFill="1" applyBorder="1" applyAlignment="1">
      <alignment horizontal="center" vertical="center" wrapText="1"/>
    </xf>
    <xf numFmtId="0" fontId="1" fillId="7" borderId="8" xfId="1" applyFont="1" applyFill="1" applyBorder="1" applyAlignment="1">
      <alignment horizontal="center" vertical="center" wrapText="1"/>
    </xf>
    <xf numFmtId="0" fontId="26" fillId="7" borderId="8" xfId="1" applyFont="1" applyFill="1" applyBorder="1" applyAlignment="1">
      <alignment horizontal="center" vertical="center" wrapText="1"/>
    </xf>
    <xf numFmtId="0" fontId="26" fillId="7" borderId="65" xfId="1" applyFont="1" applyFill="1" applyBorder="1" applyAlignment="1">
      <alignment horizontal="center" vertical="center" wrapText="1"/>
    </xf>
    <xf numFmtId="2" fontId="1" fillId="8" borderId="0" xfId="1" applyNumberFormat="1" applyFont="1" applyFill="1" applyBorder="1" applyAlignment="1">
      <alignment horizontal="center" vertical="center"/>
    </xf>
    <xf numFmtId="0" fontId="44" fillId="9" borderId="76" xfId="1" applyFont="1" applyFill="1" applyBorder="1" applyAlignment="1">
      <alignment horizontal="center" vertical="center"/>
    </xf>
    <xf numFmtId="0" fontId="44" fillId="9" borderId="77" xfId="1" applyFont="1" applyFill="1" applyBorder="1" applyAlignment="1">
      <alignment horizontal="center" vertical="center"/>
    </xf>
    <xf numFmtId="0" fontId="44" fillId="9" borderId="46" xfId="1" applyFont="1" applyFill="1" applyBorder="1" applyAlignment="1">
      <alignment horizontal="center" vertical="center"/>
    </xf>
    <xf numFmtId="0" fontId="1" fillId="0" borderId="82" xfId="1" applyFont="1" applyFill="1" applyBorder="1" applyAlignment="1">
      <alignment vertical="center"/>
    </xf>
    <xf numFmtId="0" fontId="1" fillId="0" borderId="48" xfId="1" applyFont="1" applyFill="1" applyBorder="1" applyAlignment="1">
      <alignment vertical="center"/>
    </xf>
    <xf numFmtId="0" fontId="1" fillId="7" borderId="83" xfId="1" applyFont="1" applyFill="1" applyBorder="1" applyAlignment="1">
      <alignment horizontal="left" vertical="center" wrapText="1"/>
    </xf>
    <xf numFmtId="0" fontId="1" fillId="0" borderId="82" xfId="1" applyFont="1" applyFill="1" applyBorder="1" applyAlignment="1"/>
    <xf numFmtId="0" fontId="1" fillId="0" borderId="94" xfId="1" applyFont="1" applyFill="1" applyBorder="1" applyAlignment="1"/>
    <xf numFmtId="0" fontId="26" fillId="7" borderId="0" xfId="1" applyFont="1" applyFill="1" applyBorder="1" applyAlignment="1">
      <alignment horizontal="left" vertical="center"/>
    </xf>
    <xf numFmtId="0" fontId="7" fillId="7" borderId="91" xfId="1" applyFont="1" applyFill="1" applyBorder="1" applyAlignment="1">
      <alignment horizontal="center" vertical="center"/>
    </xf>
    <xf numFmtId="0" fontId="26" fillId="7" borderId="92" xfId="1" applyFont="1" applyFill="1" applyBorder="1" applyAlignment="1">
      <alignment horizontal="center" vertical="center"/>
    </xf>
    <xf numFmtId="0" fontId="26" fillId="7" borderId="93" xfId="1" applyFont="1" applyFill="1" applyBorder="1" applyAlignment="1">
      <alignment horizontal="center" vertical="center"/>
    </xf>
    <xf numFmtId="0" fontId="50" fillId="7" borderId="91" xfId="1" applyFont="1" applyFill="1" applyBorder="1" applyAlignment="1">
      <alignment horizontal="center" vertical="center"/>
    </xf>
    <xf numFmtId="0" fontId="50" fillId="7" borderId="92" xfId="1" applyFont="1" applyFill="1" applyBorder="1" applyAlignment="1">
      <alignment horizontal="center" vertical="center"/>
    </xf>
    <xf numFmtId="0" fontId="50" fillId="7" borderId="93" xfId="1" applyFont="1" applyFill="1" applyBorder="1" applyAlignment="1">
      <alignment horizontal="center" vertical="center"/>
    </xf>
    <xf numFmtId="0" fontId="50" fillId="7" borderId="75" xfId="1" applyFont="1" applyFill="1" applyBorder="1" applyAlignment="1">
      <alignment horizontal="center" vertical="center" wrapText="1"/>
    </xf>
    <xf numFmtId="0" fontId="50" fillId="7" borderId="46" xfId="1" applyFont="1" applyFill="1" applyBorder="1" applyAlignment="1">
      <alignment horizontal="center" vertical="center" wrapText="1"/>
    </xf>
    <xf numFmtId="0" fontId="26" fillId="7" borderId="41" xfId="1" applyFont="1" applyFill="1" applyBorder="1" applyAlignment="1">
      <alignment horizontal="center" vertical="center" wrapText="1"/>
    </xf>
    <xf numFmtId="0" fontId="26" fillId="7" borderId="41" xfId="1" applyFont="1" applyFill="1" applyBorder="1" applyAlignment="1">
      <alignment horizontal="center" vertical="center"/>
    </xf>
    <xf numFmtId="0" fontId="26" fillId="7" borderId="50" xfId="1" applyFont="1" applyFill="1" applyBorder="1" applyAlignment="1">
      <alignment horizontal="center" vertical="center" wrapText="1"/>
    </xf>
    <xf numFmtId="0" fontId="26" fillId="7" borderId="7" xfId="1" applyFont="1" applyFill="1" applyBorder="1" applyAlignment="1">
      <alignment horizontal="center" vertical="center" wrapText="1"/>
    </xf>
    <xf numFmtId="0" fontId="26" fillId="7" borderId="39" xfId="1" applyFont="1" applyFill="1" applyBorder="1" applyAlignment="1">
      <alignment horizontal="center" vertical="center" wrapText="1"/>
    </xf>
    <xf numFmtId="0" fontId="26" fillId="7" borderId="29" xfId="1" applyFont="1" applyFill="1" applyBorder="1" applyAlignment="1">
      <alignment horizontal="center" vertical="center" wrapText="1"/>
    </xf>
    <xf numFmtId="0" fontId="26" fillId="7" borderId="49" xfId="1" applyFont="1" applyFill="1" applyBorder="1" applyAlignment="1">
      <alignment horizontal="center" vertical="center" wrapText="1"/>
    </xf>
  </cellXfs>
  <cellStyles count="11">
    <cellStyle name="Hyperlink" xfId="2" builtinId="8"/>
    <cellStyle name="Normal" xfId="0" builtinId="0"/>
    <cellStyle name="Normal 2" xfId="1"/>
    <cellStyle name="Normal 2 2" xfId="3"/>
    <cellStyle name="Normal 2 2 15" xfId="10"/>
    <cellStyle name="Normal 3" xfId="4"/>
    <cellStyle name="Normal 3 2" xfId="9"/>
    <cellStyle name="Normal 4" xfId="5"/>
    <cellStyle name="Normal 5" xfId="6"/>
    <cellStyle name="Normal 6" xfId="7"/>
    <cellStyle name="Percent 2" xfId="8"/>
  </cellStyles>
  <dxfs count="11">
    <dxf>
      <fill>
        <patternFill>
          <bgColor rgb="FF70AD47"/>
        </patternFill>
      </fill>
    </dxf>
    <dxf>
      <fill>
        <patternFill>
          <bgColor rgb="FFA5A5A5"/>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7482108106981455"/>
        </c:manualLayout>
      </c:layout>
      <c:areaChart>
        <c:grouping val="stacked"/>
        <c:varyColors val="0"/>
        <c:ser>
          <c:idx val="6"/>
          <c:order val="0"/>
          <c:tx>
            <c:v>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summary'!$H$12:$AF$12</c:f>
              <c:numCache>
                <c:formatCode>0.00</c:formatCode>
                <c:ptCount val="25"/>
                <c:pt idx="0">
                  <c:v>66.655623431795249</c:v>
                </c:pt>
                <c:pt idx="1">
                  <c:v>69.638811385311428</c:v>
                </c:pt>
                <c:pt idx="2">
                  <c:v>72.647350966912711</c:v>
                </c:pt>
                <c:pt idx="3">
                  <c:v>75.669617507285494</c:v>
                </c:pt>
                <c:pt idx="4">
                  <c:v>78.660334046667359</c:v>
                </c:pt>
                <c:pt idx="5">
                  <c:v>81.529592544875385</c:v>
                </c:pt>
                <c:pt idx="6">
                  <c:v>84.385368355122338</c:v>
                </c:pt>
                <c:pt idx="7">
                  <c:v>87.065105003186915</c:v>
                </c:pt>
                <c:pt idx="8">
                  <c:v>89.790876776643728</c:v>
                </c:pt>
                <c:pt idx="9">
                  <c:v>92.483696074763799</c:v>
                </c:pt>
                <c:pt idx="10">
                  <c:v>94.78387502543535</c:v>
                </c:pt>
                <c:pt idx="11">
                  <c:v>97.028503688094034</c:v>
                </c:pt>
                <c:pt idx="12">
                  <c:v>99.224340506235492</c:v>
                </c:pt>
                <c:pt idx="13">
                  <c:v>101.36845989125732</c:v>
                </c:pt>
                <c:pt idx="14">
                  <c:v>103.42699069108988</c:v>
                </c:pt>
                <c:pt idx="15">
                  <c:v>105.42510307946256</c:v>
                </c:pt>
                <c:pt idx="16">
                  <c:v>107.38360818966395</c:v>
                </c:pt>
                <c:pt idx="17">
                  <c:v>109.34698633941025</c:v>
                </c:pt>
                <c:pt idx="18">
                  <c:v>111.24333568084209</c:v>
                </c:pt>
                <c:pt idx="19">
                  <c:v>113.07861914263346</c:v>
                </c:pt>
                <c:pt idx="20">
                  <c:v>114.85089813287881</c:v>
                </c:pt>
                <c:pt idx="21">
                  <c:v>116.55846670815453</c:v>
                </c:pt>
                <c:pt idx="22">
                  <c:v>118.13923861569594</c:v>
                </c:pt>
                <c:pt idx="23">
                  <c:v>119.67615136311335</c:v>
                </c:pt>
                <c:pt idx="24">
                  <c:v>121.18467296432615</c:v>
                </c:pt>
              </c:numCache>
            </c:numRef>
          </c:val>
          <c:extLst xmlns:c16r2="http://schemas.microsoft.com/office/drawing/2015/06/chart">
            <c:ext xmlns:c16="http://schemas.microsoft.com/office/drawing/2014/chart" uri="{C3380CC4-5D6E-409C-BE32-E72D297353CC}">
              <c16:uniqueId val="{00000000-3DFF-4582-AEC4-D155587000B8}"/>
            </c:ext>
          </c:extLst>
        </c:ser>
        <c:ser>
          <c:idx val="0"/>
          <c:order val="1"/>
          <c:tx>
            <c:v>Unmeasured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summary'!$H$10:$AF$10</c:f>
              <c:numCache>
                <c:formatCode>0.00</c:formatCode>
                <c:ptCount val="25"/>
                <c:pt idx="0">
                  <c:v>112.15955346712968</c:v>
                </c:pt>
                <c:pt idx="1">
                  <c:v>110.49670242838867</c:v>
                </c:pt>
                <c:pt idx="2">
                  <c:v>108.84271550698581</c:v>
                </c:pt>
                <c:pt idx="3">
                  <c:v>107.35776938112015</c:v>
                </c:pt>
                <c:pt idx="4">
                  <c:v>105.88277036910152</c:v>
                </c:pt>
                <c:pt idx="5">
                  <c:v>104.11501500213075</c:v>
                </c:pt>
                <c:pt idx="6">
                  <c:v>102.3595705933931</c:v>
                </c:pt>
                <c:pt idx="7">
                  <c:v>100.6164994597969</c:v>
                </c:pt>
                <c:pt idx="8">
                  <c:v>98.885863605130197</c:v>
                </c:pt>
                <c:pt idx="9">
                  <c:v>97.16772472234851</c:v>
                </c:pt>
                <c:pt idx="10">
                  <c:v>95.432314607166617</c:v>
                </c:pt>
                <c:pt idx="11">
                  <c:v>93.734570946091779</c:v>
                </c:pt>
                <c:pt idx="12">
                  <c:v>92.082355087006519</c:v>
                </c:pt>
                <c:pt idx="13">
                  <c:v>90.483543779831734</c:v>
                </c:pt>
                <c:pt idx="14">
                  <c:v>88.946027761093319</c:v>
                </c:pt>
                <c:pt idx="15">
                  <c:v>87.46991342371166</c:v>
                </c:pt>
                <c:pt idx="16">
                  <c:v>86.055302705830925</c:v>
                </c:pt>
                <c:pt idx="17">
                  <c:v>84.702292815817628</c:v>
                </c:pt>
                <c:pt idx="18">
                  <c:v>83.410975965217872</c:v>
                </c:pt>
                <c:pt idx="19">
                  <c:v>82.181439115014257</c:v>
                </c:pt>
                <c:pt idx="20">
                  <c:v>81.013763740987571</c:v>
                </c:pt>
                <c:pt idx="21">
                  <c:v>79.908025624360789</c:v>
                </c:pt>
                <c:pt idx="22">
                  <c:v>78.86429467415978</c:v>
                </c:pt>
                <c:pt idx="23">
                  <c:v>77.882634787831748</c:v>
                </c:pt>
                <c:pt idx="24">
                  <c:v>76.963103756598883</c:v>
                </c:pt>
              </c:numCache>
            </c:numRef>
          </c:val>
          <c:extLst xmlns:c16r2="http://schemas.microsoft.com/office/drawing/2015/06/chart">
            <c:ext xmlns:c16="http://schemas.microsoft.com/office/drawing/2014/chart" uri="{C3380CC4-5D6E-409C-BE32-E72D297353CC}">
              <c16:uniqueId val="{00000001-3DFF-4582-AEC4-D155587000B8}"/>
            </c:ext>
          </c:extLst>
        </c:ser>
        <c:ser>
          <c:idx val="1"/>
          <c:order val="2"/>
          <c:tx>
            <c:v>Non-household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summary'!$H$14:$AF$14</c:f>
              <c:numCache>
                <c:formatCode>0.00</c:formatCode>
                <c:ptCount val="25"/>
                <c:pt idx="0">
                  <c:v>55.603447472633519</c:v>
                </c:pt>
                <c:pt idx="1">
                  <c:v>55.605713276079548</c:v>
                </c:pt>
                <c:pt idx="2">
                  <c:v>55.617750216211363</c:v>
                </c:pt>
                <c:pt idx="3">
                  <c:v>55.63775054760815</c:v>
                </c:pt>
                <c:pt idx="4">
                  <c:v>55.664756394133853</c:v>
                </c:pt>
                <c:pt idx="5">
                  <c:v>55.69951382821101</c:v>
                </c:pt>
                <c:pt idx="6">
                  <c:v>55.739019605239136</c:v>
                </c:pt>
                <c:pt idx="7">
                  <c:v>55.784597656753157</c:v>
                </c:pt>
                <c:pt idx="8">
                  <c:v>55.833984468623854</c:v>
                </c:pt>
                <c:pt idx="9">
                  <c:v>55.887301975075495</c:v>
                </c:pt>
                <c:pt idx="10">
                  <c:v>55.944148614566416</c:v>
                </c:pt>
                <c:pt idx="11">
                  <c:v>56.0041684062912</c:v>
                </c:pt>
                <c:pt idx="12">
                  <c:v>56.067045137504699</c:v>
                </c:pt>
                <c:pt idx="13">
                  <c:v>56.131663744729558</c:v>
                </c:pt>
                <c:pt idx="14">
                  <c:v>56.199252104841548</c:v>
                </c:pt>
                <c:pt idx="15">
                  <c:v>56.268095809260892</c:v>
                </c:pt>
                <c:pt idx="16">
                  <c:v>56.338741278237833</c:v>
                </c:pt>
                <c:pt idx="17">
                  <c:v>56.410968800935365</c:v>
                </c:pt>
                <c:pt idx="18">
                  <c:v>56.485363899623977</c:v>
                </c:pt>
                <c:pt idx="19">
                  <c:v>56.560392376678209</c:v>
                </c:pt>
                <c:pt idx="20">
                  <c:v>56.636647573711798</c:v>
                </c:pt>
                <c:pt idx="21">
                  <c:v>56.714097848806531</c:v>
                </c:pt>
                <c:pt idx="22">
                  <c:v>56.792596909254826</c:v>
                </c:pt>
                <c:pt idx="23">
                  <c:v>56.872174037060724</c:v>
                </c:pt>
                <c:pt idx="24">
                  <c:v>56.95277944351885</c:v>
                </c:pt>
              </c:numCache>
            </c:numRef>
          </c:val>
          <c:extLst xmlns:c16r2="http://schemas.microsoft.com/office/drawing/2015/06/chart">
            <c:ext xmlns:c16="http://schemas.microsoft.com/office/drawing/2014/chart" uri="{C3380CC4-5D6E-409C-BE32-E72D297353CC}">
              <c16:uniqueId val="{00000002-3DFF-4582-AEC4-D155587000B8}"/>
            </c:ext>
          </c:extLst>
        </c:ser>
        <c:ser>
          <c:idx val="2"/>
          <c:order val="3"/>
          <c:tx>
            <c:v>Total leakage</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summary'!$H$16:$AF$16</c:f>
              <c:numCache>
                <c:formatCode>0.00</c:formatCode>
                <c:ptCount val="25"/>
                <c:pt idx="0">
                  <c:v>70.540000000000006</c:v>
                </c:pt>
                <c:pt idx="1">
                  <c:v>70.540000000000006</c:v>
                </c:pt>
                <c:pt idx="2">
                  <c:v>70.540000000000006</c:v>
                </c:pt>
                <c:pt idx="3">
                  <c:v>70.540000000000006</c:v>
                </c:pt>
                <c:pt idx="4">
                  <c:v>70.540000000000006</c:v>
                </c:pt>
                <c:pt idx="5">
                  <c:v>70.540000000000006</c:v>
                </c:pt>
                <c:pt idx="6">
                  <c:v>70.540000000000006</c:v>
                </c:pt>
                <c:pt idx="7">
                  <c:v>70.540000000000006</c:v>
                </c:pt>
                <c:pt idx="8">
                  <c:v>70.540000000000006</c:v>
                </c:pt>
                <c:pt idx="9">
                  <c:v>70.540000000000006</c:v>
                </c:pt>
                <c:pt idx="10">
                  <c:v>70.540000000000006</c:v>
                </c:pt>
                <c:pt idx="11">
                  <c:v>70.540000000000006</c:v>
                </c:pt>
                <c:pt idx="12">
                  <c:v>70.540000000000006</c:v>
                </c:pt>
                <c:pt idx="13">
                  <c:v>70.540000000000006</c:v>
                </c:pt>
                <c:pt idx="14">
                  <c:v>70.540000000000006</c:v>
                </c:pt>
                <c:pt idx="15">
                  <c:v>70.540000000000006</c:v>
                </c:pt>
                <c:pt idx="16">
                  <c:v>70.540000000000006</c:v>
                </c:pt>
                <c:pt idx="17">
                  <c:v>70.540000000000006</c:v>
                </c:pt>
                <c:pt idx="18">
                  <c:v>70.540000000000006</c:v>
                </c:pt>
                <c:pt idx="19">
                  <c:v>70.540000000000006</c:v>
                </c:pt>
                <c:pt idx="20">
                  <c:v>70.540000000000006</c:v>
                </c:pt>
                <c:pt idx="21">
                  <c:v>70.540000000000006</c:v>
                </c:pt>
                <c:pt idx="22">
                  <c:v>70.540000000000006</c:v>
                </c:pt>
                <c:pt idx="23">
                  <c:v>70.540000000000006</c:v>
                </c:pt>
                <c:pt idx="24">
                  <c:v>70.540000000000006</c:v>
                </c:pt>
              </c:numCache>
            </c:numRef>
          </c:val>
          <c:extLst xmlns:c16r2="http://schemas.microsoft.com/office/drawing/2015/06/chart">
            <c:ext xmlns:c16="http://schemas.microsoft.com/office/drawing/2014/chart" uri="{C3380CC4-5D6E-409C-BE32-E72D297353CC}">
              <c16:uniqueId val="{00000003-3DFF-4582-AEC4-D155587000B8}"/>
            </c:ext>
          </c:extLst>
        </c:ser>
        <c:ser>
          <c:idx val="3"/>
          <c:order val="4"/>
          <c:tx>
            <c:v>Other components of demand</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summary'!$H$18:$AF$18</c:f>
              <c:numCache>
                <c:formatCode>0.00</c:formatCode>
                <c:ptCount val="25"/>
                <c:pt idx="0">
                  <c:v>2.3452244955369821</c:v>
                </c:pt>
                <c:pt idx="1">
                  <c:v>2.2063072200738389</c:v>
                </c:pt>
                <c:pt idx="2">
                  <c:v>2.0619241594827855</c:v>
                </c:pt>
                <c:pt idx="3">
                  <c:v>2.012749482202608</c:v>
                </c:pt>
                <c:pt idx="4">
                  <c:v>2.0366026539125102</c:v>
                </c:pt>
                <c:pt idx="5">
                  <c:v>2.0612437726676518</c:v>
                </c:pt>
                <c:pt idx="6">
                  <c:v>2.0855124141830998</c:v>
                </c:pt>
                <c:pt idx="7">
                  <c:v>2.1095760289322385</c:v>
                </c:pt>
                <c:pt idx="8">
                  <c:v>2.1320165472011894</c:v>
                </c:pt>
                <c:pt idx="9">
                  <c:v>2.1547739388129088</c:v>
                </c:pt>
                <c:pt idx="10">
                  <c:v>2.1771633585162391</c:v>
                </c:pt>
                <c:pt idx="11">
                  <c:v>2.1962674309671257</c:v>
                </c:pt>
                <c:pt idx="12">
                  <c:v>2.2148975832965476</c:v>
                </c:pt>
                <c:pt idx="13">
                  <c:v>2.2331231406642047</c:v>
                </c:pt>
                <c:pt idx="14">
                  <c:v>2.2509310262222613</c:v>
                </c:pt>
                <c:pt idx="15">
                  <c:v>2.2680228858472873</c:v>
                </c:pt>
                <c:pt idx="16">
                  <c:v>2.2846211317873468</c:v>
                </c:pt>
                <c:pt idx="17">
                  <c:v>2.3009129314168746</c:v>
                </c:pt>
                <c:pt idx="18">
                  <c:v>2.3172822914811633</c:v>
                </c:pt>
                <c:pt idx="19">
                  <c:v>2.333097310397946</c:v>
                </c:pt>
                <c:pt idx="20">
                  <c:v>2.3484186593949943</c:v>
                </c:pt>
                <c:pt idx="21">
                  <c:v>2.3632294608382978</c:v>
                </c:pt>
                <c:pt idx="22">
                  <c:v>2.3775246431538477</c:v>
                </c:pt>
                <c:pt idx="23">
                  <c:v>2.390757814008694</c:v>
                </c:pt>
                <c:pt idx="24">
                  <c:v>2.4036553660673547</c:v>
                </c:pt>
              </c:numCache>
            </c:numRef>
          </c:val>
          <c:extLst xmlns:c16r2="http://schemas.microsoft.com/office/drawing/2015/06/chart">
            <c:ext xmlns:c16="http://schemas.microsoft.com/office/drawing/2014/chart" uri="{C3380CC4-5D6E-409C-BE32-E72D297353CC}">
              <c16:uniqueId val="{00000004-3DFF-4582-AEC4-D155587000B8}"/>
            </c:ext>
          </c:extLst>
        </c:ser>
        <c:dLbls>
          <c:showLegendKey val="0"/>
          <c:showVal val="0"/>
          <c:showCatName val="0"/>
          <c:showSerName val="0"/>
          <c:showPercent val="0"/>
          <c:showBubbleSize val="0"/>
        </c:dLbls>
        <c:axId val="-1812719440"/>
        <c:axId val="-1812714544"/>
      </c:areaChart>
      <c:lineChart>
        <c:grouping val="standard"/>
        <c:varyColors val="0"/>
        <c:ser>
          <c:idx val="4"/>
          <c:order val="5"/>
          <c:tx>
            <c:v>Total water available for use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summary'!$H$7:$AF$7</c:f>
              <c:numCache>
                <c:formatCode>0.00</c:formatCode>
                <c:ptCount val="25"/>
                <c:pt idx="0">
                  <c:v>319.43095890410956</c:v>
                </c:pt>
                <c:pt idx="1">
                  <c:v>319.14328767123294</c:v>
                </c:pt>
                <c:pt idx="2">
                  <c:v>318.85561643835621</c:v>
                </c:pt>
                <c:pt idx="3">
                  <c:v>318.56794520547948</c:v>
                </c:pt>
                <c:pt idx="4">
                  <c:v>318.28027397260274</c:v>
                </c:pt>
                <c:pt idx="5">
                  <c:v>320.627602739726</c:v>
                </c:pt>
                <c:pt idx="6">
                  <c:v>320.33993150684927</c:v>
                </c:pt>
                <c:pt idx="7">
                  <c:v>320.05226027397265</c:v>
                </c:pt>
                <c:pt idx="8">
                  <c:v>319.76458904109592</c:v>
                </c:pt>
                <c:pt idx="9">
                  <c:v>326.65069780821915</c:v>
                </c:pt>
                <c:pt idx="10">
                  <c:v>326.36302657534247</c:v>
                </c:pt>
                <c:pt idx="11">
                  <c:v>326.07535534246574</c:v>
                </c:pt>
                <c:pt idx="12">
                  <c:v>325.78768410958901</c:v>
                </c:pt>
                <c:pt idx="13">
                  <c:v>325.50001287671233</c:v>
                </c:pt>
                <c:pt idx="14">
                  <c:v>325.2123416438356</c:v>
                </c:pt>
                <c:pt idx="15">
                  <c:v>324.92467041095892</c:v>
                </c:pt>
                <c:pt idx="16">
                  <c:v>324.63699917808219</c:v>
                </c:pt>
                <c:pt idx="17">
                  <c:v>324.34932794520546</c:v>
                </c:pt>
                <c:pt idx="18">
                  <c:v>324.06165671232878</c:v>
                </c:pt>
                <c:pt idx="19">
                  <c:v>323.77398547945205</c:v>
                </c:pt>
                <c:pt idx="20">
                  <c:v>323.48631424657532</c:v>
                </c:pt>
                <c:pt idx="21">
                  <c:v>323.19864301369864</c:v>
                </c:pt>
                <c:pt idx="22">
                  <c:v>322.91097178082191</c:v>
                </c:pt>
                <c:pt idx="23">
                  <c:v>322.62330054794518</c:v>
                </c:pt>
                <c:pt idx="24">
                  <c:v>322.3356293150685</c:v>
                </c:pt>
              </c:numCache>
            </c:numRef>
          </c:val>
          <c:smooth val="0"/>
          <c:extLst xmlns:c16r2="http://schemas.microsoft.com/office/drawing/2015/06/chart">
            <c:ext xmlns:c16="http://schemas.microsoft.com/office/drawing/2014/chart" uri="{C3380CC4-5D6E-409C-BE32-E72D297353CC}">
              <c16:uniqueId val="{00000005-3DFF-4582-AEC4-D155587000B8}"/>
            </c:ext>
          </c:extLst>
        </c:ser>
        <c:ser>
          <c:idx val="5"/>
          <c:order val="6"/>
          <c:tx>
            <c:v>Total demand + target headroom (baseline)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summary'!$H$20:$AF$20</c:f>
              <c:numCache>
                <c:formatCode>0.00</c:formatCode>
                <c:ptCount val="25"/>
                <c:pt idx="0">
                  <c:v>314.86384886709544</c:v>
                </c:pt>
                <c:pt idx="1">
                  <c:v>316.30753430985351</c:v>
                </c:pt>
                <c:pt idx="2">
                  <c:v>317.66974084959264</c:v>
                </c:pt>
                <c:pt idx="3">
                  <c:v>319.47788691821643</c:v>
                </c:pt>
                <c:pt idx="4">
                  <c:v>321.35446346381525</c:v>
                </c:pt>
                <c:pt idx="5">
                  <c:v>322.69536514788479</c:v>
                </c:pt>
                <c:pt idx="6">
                  <c:v>324.11947096793767</c:v>
                </c:pt>
                <c:pt idx="7">
                  <c:v>325.33577814866925</c:v>
                </c:pt>
                <c:pt idx="8">
                  <c:v>326.792741397599</c:v>
                </c:pt>
                <c:pt idx="9">
                  <c:v>328.14349671100075</c:v>
                </c:pt>
                <c:pt idx="10">
                  <c:v>328.45750160568463</c:v>
                </c:pt>
                <c:pt idx="11">
                  <c:v>328.80351047144416</c:v>
                </c:pt>
                <c:pt idx="12">
                  <c:v>329.33863831404324</c:v>
                </c:pt>
                <c:pt idx="13">
                  <c:v>329.81679055648283</c:v>
                </c:pt>
                <c:pt idx="14">
                  <c:v>330.263201583247</c:v>
                </c:pt>
                <c:pt idx="15">
                  <c:v>330.72113519828241</c:v>
                </c:pt>
                <c:pt idx="16">
                  <c:v>331.13227330552002</c:v>
                </c:pt>
                <c:pt idx="17">
                  <c:v>331.75116088758011</c:v>
                </c:pt>
                <c:pt idx="18">
                  <c:v>332.39695783716508</c:v>
                </c:pt>
                <c:pt idx="19">
                  <c:v>332.88354794472389</c:v>
                </c:pt>
                <c:pt idx="20">
                  <c:v>333.48972810697319</c:v>
                </c:pt>
                <c:pt idx="21">
                  <c:v>334.15381964216016</c:v>
                </c:pt>
                <c:pt idx="22">
                  <c:v>334.74365484226439</c:v>
                </c:pt>
                <c:pt idx="23">
                  <c:v>335.1417180020145</c:v>
                </c:pt>
                <c:pt idx="24">
                  <c:v>335.81421153051122</c:v>
                </c:pt>
              </c:numCache>
            </c:numRef>
          </c:val>
          <c:smooth val="0"/>
          <c:extLst xmlns:c16r2="http://schemas.microsoft.com/office/drawing/2015/06/chart">
            <c:ext xmlns:c16="http://schemas.microsoft.com/office/drawing/2014/chart" uri="{C3380CC4-5D6E-409C-BE32-E72D297353CC}">
              <c16:uniqueId val="{00000006-3DFF-4582-AEC4-D155587000B8}"/>
            </c:ext>
          </c:extLst>
        </c:ser>
        <c:dLbls>
          <c:showLegendKey val="0"/>
          <c:showVal val="0"/>
          <c:showCatName val="0"/>
          <c:showSerName val="0"/>
          <c:showPercent val="0"/>
          <c:showBubbleSize val="0"/>
        </c:dLbls>
        <c:marker val="1"/>
        <c:smooth val="0"/>
        <c:axId val="-1812719440"/>
        <c:axId val="-1812714544"/>
      </c:lineChart>
      <c:catAx>
        <c:axId val="-181271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812714544"/>
        <c:crosses val="autoZero"/>
        <c:auto val="1"/>
        <c:lblAlgn val="ctr"/>
        <c:lblOffset val="100"/>
        <c:tickLblSkip val="2"/>
        <c:tickMarkSkip val="1"/>
        <c:noMultiLvlLbl val="0"/>
      </c:catAx>
      <c:valAx>
        <c:axId val="-1812714544"/>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812719440"/>
        <c:crosses val="autoZero"/>
        <c:crossBetween val="midCat"/>
      </c:valAx>
      <c:spPr>
        <a:no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Final Planning Water Supply-Demand Balance and Components of Demand</a:t>
            </a:r>
          </a:p>
        </c:rich>
      </c:tx>
      <c:layout>
        <c:manualLayout>
          <c:xMode val="edge"/>
          <c:yMode val="edge"/>
          <c:x val="0.2513914688344755"/>
          <c:y val="3.1007826724362159E-2"/>
        </c:manualLayout>
      </c:layout>
      <c:overlay val="0"/>
      <c:spPr>
        <a:noFill/>
        <a:ln w="25400">
          <a:noFill/>
        </a:ln>
      </c:spPr>
    </c:title>
    <c:autoTitleDeleted val="0"/>
    <c:plotArea>
      <c:layout>
        <c:manualLayout>
          <c:layoutTarget val="inner"/>
          <c:xMode val="edge"/>
          <c:yMode val="edge"/>
          <c:x val="7.3073946134444595E-2"/>
          <c:y val="0.13443854749105721"/>
          <c:w val="0.89767565444686193"/>
          <c:h val="0.59668615598770525"/>
        </c:manualLayout>
      </c:layout>
      <c:areaChart>
        <c:grouping val="stacked"/>
        <c:varyColors val="0"/>
        <c:ser>
          <c:idx val="2"/>
          <c:order val="0"/>
          <c:tx>
            <c:v>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summary'!$H$13:$AF$13</c:f>
              <c:numCache>
                <c:formatCode>0.00</c:formatCode>
                <c:ptCount val="25"/>
                <c:pt idx="0">
                  <c:v>67.2347412790036</c:v>
                </c:pt>
                <c:pt idx="1">
                  <c:v>70.809496973231731</c:v>
                </c:pt>
                <c:pt idx="2">
                  <c:v>74.420897574473628</c:v>
                </c:pt>
                <c:pt idx="3">
                  <c:v>78.056226562862577</c:v>
                </c:pt>
                <c:pt idx="4">
                  <c:v>81.669721701996707</c:v>
                </c:pt>
                <c:pt idx="5">
                  <c:v>85.342015073428257</c:v>
                </c:pt>
                <c:pt idx="6">
                  <c:v>89.001563934922913</c:v>
                </c:pt>
                <c:pt idx="7">
                  <c:v>92.485126594300411</c:v>
                </c:pt>
                <c:pt idx="8">
                  <c:v>96.015804865624958</c:v>
                </c:pt>
                <c:pt idx="9">
                  <c:v>99.514253793048766</c:v>
                </c:pt>
                <c:pt idx="10">
                  <c:v>102.61660912768674</c:v>
                </c:pt>
                <c:pt idx="11">
                  <c:v>105.66325608038488</c:v>
                </c:pt>
                <c:pt idx="12">
                  <c:v>108.66052774253505</c:v>
                </c:pt>
                <c:pt idx="13">
                  <c:v>111.60515117440575</c:v>
                </c:pt>
                <c:pt idx="14">
                  <c:v>114.46281369057901</c:v>
                </c:pt>
                <c:pt idx="15">
                  <c:v>117.25855434178597</c:v>
                </c:pt>
                <c:pt idx="16">
                  <c:v>120.01296775129761</c:v>
                </c:pt>
                <c:pt idx="17">
                  <c:v>122.7704291519712</c:v>
                </c:pt>
                <c:pt idx="18">
                  <c:v>125.45855185834233</c:v>
                </c:pt>
                <c:pt idx="19">
                  <c:v>128.08303486858574</c:v>
                </c:pt>
                <c:pt idx="20">
                  <c:v>130.64165088537203</c:v>
                </c:pt>
                <c:pt idx="21">
                  <c:v>133.1323565024573</c:v>
                </c:pt>
                <c:pt idx="22">
                  <c:v>135.49266082337653</c:v>
                </c:pt>
                <c:pt idx="23">
                  <c:v>137.80541974084346</c:v>
                </c:pt>
                <c:pt idx="24">
                  <c:v>139.19799898096667</c:v>
                </c:pt>
              </c:numCache>
            </c:numRef>
          </c:val>
          <c:extLst xmlns:c16r2="http://schemas.microsoft.com/office/drawing/2015/06/chart">
            <c:ext xmlns:c16="http://schemas.microsoft.com/office/drawing/2014/chart" uri="{C3380CC4-5D6E-409C-BE32-E72D297353CC}">
              <c16:uniqueId val="{00000000-B29C-4963-A9FF-F6D40DD16588}"/>
            </c:ext>
          </c:extLst>
        </c:ser>
        <c:ser>
          <c:idx val="4"/>
          <c:order val="1"/>
          <c:tx>
            <c:v>Unmeasured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summary'!$H$11:$AF$11</c:f>
              <c:numCache>
                <c:formatCode>0.00</c:formatCode>
                <c:ptCount val="25"/>
                <c:pt idx="0">
                  <c:v>111.15212669368037</c:v>
                </c:pt>
                <c:pt idx="1">
                  <c:v>108.46459480686316</c:v>
                </c:pt>
                <c:pt idx="2">
                  <c:v>105.76799906112927</c:v>
                </c:pt>
                <c:pt idx="3">
                  <c:v>103.22212267492792</c:v>
                </c:pt>
                <c:pt idx="4">
                  <c:v>100.66762279748949</c:v>
                </c:pt>
                <c:pt idx="5">
                  <c:v>97.989081402236124</c:v>
                </c:pt>
                <c:pt idx="6">
                  <c:v>95.321506322761053</c:v>
                </c:pt>
                <c:pt idx="7">
                  <c:v>92.665633882119749</c:v>
                </c:pt>
                <c:pt idx="8">
                  <c:v>90.020486887272938</c:v>
                </c:pt>
                <c:pt idx="9">
                  <c:v>87.38647223582683</c:v>
                </c:pt>
                <c:pt idx="10">
                  <c:v>84.738703955486173</c:v>
                </c:pt>
                <c:pt idx="11">
                  <c:v>82.128495612485438</c:v>
                </c:pt>
                <c:pt idx="12">
                  <c:v>79.563996114949319</c:v>
                </c:pt>
                <c:pt idx="13">
                  <c:v>77.053473932796621</c:v>
                </c:pt>
                <c:pt idx="14">
                  <c:v>74.605318345322672</c:v>
                </c:pt>
                <c:pt idx="15">
                  <c:v>72.219805867317916</c:v>
                </c:pt>
                <c:pt idx="16">
                  <c:v>69.897297438628186</c:v>
                </c:pt>
                <c:pt idx="17">
                  <c:v>67.638041328121673</c:v>
                </c:pt>
                <c:pt idx="18">
                  <c:v>65.442663995748831</c:v>
                </c:pt>
                <c:pt idx="19">
                  <c:v>63.311569086290127</c:v>
                </c:pt>
                <c:pt idx="20">
                  <c:v>61.245182736762743</c:v>
                </c:pt>
                <c:pt idx="21">
                  <c:v>59.243977159348823</c:v>
                </c:pt>
                <c:pt idx="22">
                  <c:v>57.308488644742425</c:v>
                </c:pt>
                <c:pt idx="23">
                  <c:v>55.438926917102336</c:v>
                </c:pt>
                <c:pt idx="24">
                  <c:v>54.523518391574072</c:v>
                </c:pt>
              </c:numCache>
            </c:numRef>
          </c:val>
          <c:extLst xmlns:c16r2="http://schemas.microsoft.com/office/drawing/2015/06/chart">
            <c:ext xmlns:c16="http://schemas.microsoft.com/office/drawing/2014/chart" uri="{C3380CC4-5D6E-409C-BE32-E72D297353CC}">
              <c16:uniqueId val="{00000001-B29C-4963-A9FF-F6D40DD16588}"/>
            </c:ext>
          </c:extLst>
        </c:ser>
        <c:ser>
          <c:idx val="5"/>
          <c:order val="2"/>
          <c:tx>
            <c:v>Non-household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summary'!$H$15:$AF$15</c:f>
              <c:numCache>
                <c:formatCode>0.00</c:formatCode>
                <c:ptCount val="25"/>
                <c:pt idx="0">
                  <c:v>55.573972472633514</c:v>
                </c:pt>
                <c:pt idx="1">
                  <c:v>55.546763276079545</c:v>
                </c:pt>
                <c:pt idx="2">
                  <c:v>55.529325216211362</c:v>
                </c:pt>
                <c:pt idx="3">
                  <c:v>55.519850547608158</c:v>
                </c:pt>
                <c:pt idx="4">
                  <c:v>55.517381394133857</c:v>
                </c:pt>
                <c:pt idx="5">
                  <c:v>55.552138828211021</c:v>
                </c:pt>
                <c:pt idx="6">
                  <c:v>55.591644605239139</c:v>
                </c:pt>
                <c:pt idx="7">
                  <c:v>55.63722265675316</c:v>
                </c:pt>
                <c:pt idx="8">
                  <c:v>55.686609468623857</c:v>
                </c:pt>
                <c:pt idx="9">
                  <c:v>55.739926975075498</c:v>
                </c:pt>
                <c:pt idx="10">
                  <c:v>55.796773614566419</c:v>
                </c:pt>
                <c:pt idx="11">
                  <c:v>55.856793406291203</c:v>
                </c:pt>
                <c:pt idx="12">
                  <c:v>55.919670137504703</c:v>
                </c:pt>
                <c:pt idx="13">
                  <c:v>55.984288744729561</c:v>
                </c:pt>
                <c:pt idx="14">
                  <c:v>56.051877104841552</c:v>
                </c:pt>
                <c:pt idx="15">
                  <c:v>56.120720809260902</c:v>
                </c:pt>
                <c:pt idx="16">
                  <c:v>56.191366278237837</c:v>
                </c:pt>
                <c:pt idx="17">
                  <c:v>56.263593800935375</c:v>
                </c:pt>
                <c:pt idx="18">
                  <c:v>56.33798889962398</c:v>
                </c:pt>
                <c:pt idx="19">
                  <c:v>56.413017376678212</c:v>
                </c:pt>
                <c:pt idx="20">
                  <c:v>56.489272573711801</c:v>
                </c:pt>
                <c:pt idx="21">
                  <c:v>56.566722848806535</c:v>
                </c:pt>
                <c:pt idx="22">
                  <c:v>56.645221909254829</c:v>
                </c:pt>
                <c:pt idx="23">
                  <c:v>56.724799037060727</c:v>
                </c:pt>
                <c:pt idx="24">
                  <c:v>56.805404443518853</c:v>
                </c:pt>
              </c:numCache>
            </c:numRef>
          </c:val>
          <c:extLst xmlns:c16r2="http://schemas.microsoft.com/office/drawing/2015/06/chart">
            <c:ext xmlns:c16="http://schemas.microsoft.com/office/drawing/2014/chart" uri="{C3380CC4-5D6E-409C-BE32-E72D297353CC}">
              <c16:uniqueId val="{00000002-B29C-4963-A9FF-F6D40DD16588}"/>
            </c:ext>
          </c:extLst>
        </c:ser>
        <c:ser>
          <c:idx val="6"/>
          <c:order val="3"/>
          <c:tx>
            <c:v>Total leakage</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summary'!$H$17:$AF$17</c:f>
              <c:numCache>
                <c:formatCode>0.00</c:formatCode>
                <c:ptCount val="25"/>
                <c:pt idx="0">
                  <c:v>67.040000000000006</c:v>
                </c:pt>
                <c:pt idx="1">
                  <c:v>63.540000000000006</c:v>
                </c:pt>
                <c:pt idx="2">
                  <c:v>60.040000000000006</c:v>
                </c:pt>
                <c:pt idx="3">
                  <c:v>56.539999999999992</c:v>
                </c:pt>
                <c:pt idx="4">
                  <c:v>53.040000000000013</c:v>
                </c:pt>
                <c:pt idx="5">
                  <c:v>52.387906689188767</c:v>
                </c:pt>
                <c:pt idx="6">
                  <c:v>51.735813378377514</c:v>
                </c:pt>
                <c:pt idx="7">
                  <c:v>51.083720067566276</c:v>
                </c:pt>
                <c:pt idx="8">
                  <c:v>50.43162675675503</c:v>
                </c:pt>
                <c:pt idx="9">
                  <c:v>49.779533445943777</c:v>
                </c:pt>
                <c:pt idx="10">
                  <c:v>49.127440135132531</c:v>
                </c:pt>
                <c:pt idx="11">
                  <c:v>48.475346824321292</c:v>
                </c:pt>
                <c:pt idx="12">
                  <c:v>47.823253513510039</c:v>
                </c:pt>
                <c:pt idx="13">
                  <c:v>47.171160202698793</c:v>
                </c:pt>
                <c:pt idx="14">
                  <c:v>46.519066891887547</c:v>
                </c:pt>
                <c:pt idx="15">
                  <c:v>45.866973581076309</c:v>
                </c:pt>
                <c:pt idx="16">
                  <c:v>45.214880270265063</c:v>
                </c:pt>
                <c:pt idx="17">
                  <c:v>44.562786959453817</c:v>
                </c:pt>
                <c:pt idx="18">
                  <c:v>43.910693648642571</c:v>
                </c:pt>
                <c:pt idx="19">
                  <c:v>43.258600337831325</c:v>
                </c:pt>
                <c:pt idx="20">
                  <c:v>42.606507027020072</c:v>
                </c:pt>
                <c:pt idx="21">
                  <c:v>41.954413716208833</c:v>
                </c:pt>
                <c:pt idx="22">
                  <c:v>41.30232040539758</c:v>
                </c:pt>
                <c:pt idx="23">
                  <c:v>40.650227094586342</c:v>
                </c:pt>
                <c:pt idx="24">
                  <c:v>39.998133783775096</c:v>
                </c:pt>
              </c:numCache>
            </c:numRef>
          </c:val>
          <c:extLst xmlns:c16r2="http://schemas.microsoft.com/office/drawing/2015/06/chart">
            <c:ext xmlns:c16="http://schemas.microsoft.com/office/drawing/2014/chart" uri="{C3380CC4-5D6E-409C-BE32-E72D297353CC}">
              <c16:uniqueId val="{00000003-B29C-4963-A9FF-F6D40DD16588}"/>
            </c:ext>
          </c:extLst>
        </c:ser>
        <c:ser>
          <c:idx val="7"/>
          <c:order val="4"/>
          <c:tx>
            <c:v>Other components of demand</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summary'!$H$19:$AF$19</c:f>
              <c:numCache>
                <c:formatCode>0.00</c:formatCode>
                <c:ptCount val="25"/>
                <c:pt idx="0">
                  <c:v>2.3452244955369252</c:v>
                </c:pt>
                <c:pt idx="1">
                  <c:v>2.2063072200738389</c:v>
                </c:pt>
                <c:pt idx="2">
                  <c:v>2.0619241594827002</c:v>
                </c:pt>
                <c:pt idx="3">
                  <c:v>2.0127494822026222</c:v>
                </c:pt>
                <c:pt idx="4">
                  <c:v>2.0366026539125315</c:v>
                </c:pt>
                <c:pt idx="5">
                  <c:v>2.0612437726676802</c:v>
                </c:pt>
                <c:pt idx="6">
                  <c:v>2.0855124141831425</c:v>
                </c:pt>
                <c:pt idx="7">
                  <c:v>2.1095760289322243</c:v>
                </c:pt>
                <c:pt idx="8">
                  <c:v>2.1320165472012107</c:v>
                </c:pt>
                <c:pt idx="9">
                  <c:v>2.1547739388128591</c:v>
                </c:pt>
                <c:pt idx="10">
                  <c:v>2.1771633585162817</c:v>
                </c:pt>
                <c:pt idx="11">
                  <c:v>2.1962674309670263</c:v>
                </c:pt>
                <c:pt idx="12">
                  <c:v>2.2148975832965476</c:v>
                </c:pt>
                <c:pt idx="13">
                  <c:v>2.2331231406642402</c:v>
                </c:pt>
                <c:pt idx="14">
                  <c:v>2.2509310262223039</c:v>
                </c:pt>
                <c:pt idx="15">
                  <c:v>2.2680228858472731</c:v>
                </c:pt>
                <c:pt idx="16">
                  <c:v>2.2846211317873113</c:v>
                </c:pt>
                <c:pt idx="17">
                  <c:v>2.3009129314168177</c:v>
                </c:pt>
                <c:pt idx="18">
                  <c:v>2.3172822914811135</c:v>
                </c:pt>
                <c:pt idx="19">
                  <c:v>2.3330973103978749</c:v>
                </c:pt>
                <c:pt idx="20">
                  <c:v>2.3484186593949659</c:v>
                </c:pt>
                <c:pt idx="21">
                  <c:v>2.3632294608383546</c:v>
                </c:pt>
                <c:pt idx="22">
                  <c:v>2.3775246431538903</c:v>
                </c:pt>
                <c:pt idx="23">
                  <c:v>2.3907578140086798</c:v>
                </c:pt>
                <c:pt idx="24">
                  <c:v>2.4036553660673476</c:v>
                </c:pt>
              </c:numCache>
            </c:numRef>
          </c:val>
          <c:extLst xmlns:c16r2="http://schemas.microsoft.com/office/drawing/2015/06/chart">
            <c:ext xmlns:c16="http://schemas.microsoft.com/office/drawing/2014/chart" uri="{C3380CC4-5D6E-409C-BE32-E72D297353CC}">
              <c16:uniqueId val="{00000004-B29C-4963-A9FF-F6D40DD16588}"/>
            </c:ext>
          </c:extLst>
        </c:ser>
        <c:dLbls>
          <c:showLegendKey val="0"/>
          <c:showVal val="0"/>
          <c:showCatName val="0"/>
          <c:showSerName val="0"/>
          <c:showPercent val="0"/>
          <c:showBubbleSize val="0"/>
        </c:dLbls>
        <c:axId val="-1812712912"/>
        <c:axId val="-1812717808"/>
      </c:areaChart>
      <c:lineChart>
        <c:grouping val="standard"/>
        <c:varyColors val="0"/>
        <c:ser>
          <c:idx val="0"/>
          <c:order val="5"/>
          <c:tx>
            <c:v>Total water available for use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summary'!$H$8:$AF$8</c:f>
              <c:numCache>
                <c:formatCode>0.00</c:formatCode>
                <c:ptCount val="25"/>
                <c:pt idx="0">
                  <c:v>319.43095890410956</c:v>
                </c:pt>
                <c:pt idx="1">
                  <c:v>319.14328767123294</c:v>
                </c:pt>
                <c:pt idx="2">
                  <c:v>318.85561643835621</c:v>
                </c:pt>
                <c:pt idx="3">
                  <c:v>318.56794520547948</c:v>
                </c:pt>
                <c:pt idx="4">
                  <c:v>318.28027397260274</c:v>
                </c:pt>
                <c:pt idx="5">
                  <c:v>326.97760273972602</c:v>
                </c:pt>
                <c:pt idx="6">
                  <c:v>326.52539412853906</c:v>
                </c:pt>
                <c:pt idx="7">
                  <c:v>326.23313420383698</c:v>
                </c:pt>
                <c:pt idx="8">
                  <c:v>325.9408742791349</c:v>
                </c:pt>
                <c:pt idx="9">
                  <c:v>332.82239435443279</c:v>
                </c:pt>
                <c:pt idx="10">
                  <c:v>332.53013442973077</c:v>
                </c:pt>
                <c:pt idx="11">
                  <c:v>332.23787450502863</c:v>
                </c:pt>
                <c:pt idx="12">
                  <c:v>331.94561458032649</c:v>
                </c:pt>
                <c:pt idx="13">
                  <c:v>331.65335465562447</c:v>
                </c:pt>
                <c:pt idx="14">
                  <c:v>331.36109473092233</c:v>
                </c:pt>
                <c:pt idx="15">
                  <c:v>331.06883480622025</c:v>
                </c:pt>
                <c:pt idx="16">
                  <c:v>330.77657488151817</c:v>
                </c:pt>
                <c:pt idx="17">
                  <c:v>330.48431495681604</c:v>
                </c:pt>
                <c:pt idx="18">
                  <c:v>330.19205503211396</c:v>
                </c:pt>
                <c:pt idx="19">
                  <c:v>329.89979510741188</c:v>
                </c:pt>
                <c:pt idx="20">
                  <c:v>329.60753518270974</c:v>
                </c:pt>
                <c:pt idx="21">
                  <c:v>329.31527525800766</c:v>
                </c:pt>
                <c:pt idx="22">
                  <c:v>329.02301533330558</c:v>
                </c:pt>
                <c:pt idx="23">
                  <c:v>328.73075540860344</c:v>
                </c:pt>
                <c:pt idx="24">
                  <c:v>328.43849548390136</c:v>
                </c:pt>
              </c:numCache>
            </c:numRef>
          </c:val>
          <c:smooth val="0"/>
          <c:extLst xmlns:c16r2="http://schemas.microsoft.com/office/drawing/2015/06/chart">
            <c:ext xmlns:c16="http://schemas.microsoft.com/office/drawing/2014/chart" uri="{C3380CC4-5D6E-409C-BE32-E72D297353CC}">
              <c16:uniqueId val="{00000005-B29C-4963-A9FF-F6D40DD16588}"/>
            </c:ext>
          </c:extLst>
        </c:ser>
        <c:ser>
          <c:idx val="1"/>
          <c:order val="6"/>
          <c:tx>
            <c:v>Total demand + target headroom (final plan)</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summary'!$H$21:$AF$21</c:f>
              <c:numCache>
                <c:formatCode>0.00</c:formatCode>
                <c:ptCount val="25"/>
                <c:pt idx="0">
                  <c:v>310.90606494085444</c:v>
                </c:pt>
                <c:pt idx="1">
                  <c:v>308.38716227624826</c:v>
                </c:pt>
                <c:pt idx="2">
                  <c:v>305.78014601129695</c:v>
                </c:pt>
                <c:pt idx="3">
                  <c:v>303.6109492676012</c:v>
                </c:pt>
                <c:pt idx="4">
                  <c:v>301.50132854753258</c:v>
                </c:pt>
                <c:pt idx="5">
                  <c:v>302.08238576573183</c:v>
                </c:pt>
                <c:pt idx="6">
                  <c:v>302.7460406554838</c:v>
                </c:pt>
                <c:pt idx="7">
                  <c:v>303.20127922967185</c:v>
                </c:pt>
                <c:pt idx="8">
                  <c:v>303.89654452547802</c:v>
                </c:pt>
                <c:pt idx="9">
                  <c:v>304.48496038870775</c:v>
                </c:pt>
                <c:pt idx="10">
                  <c:v>304.03669019138812</c:v>
                </c:pt>
                <c:pt idx="11">
                  <c:v>303.62015935444987</c:v>
                </c:pt>
                <c:pt idx="12">
                  <c:v>303.39234509179562</c:v>
                </c:pt>
                <c:pt idx="13">
                  <c:v>303.10719719529499</c:v>
                </c:pt>
                <c:pt idx="14">
                  <c:v>302.79000705885306</c:v>
                </c:pt>
                <c:pt idx="15">
                  <c:v>302.48407748528837</c:v>
                </c:pt>
                <c:pt idx="16">
                  <c:v>302.13113287021599</c:v>
                </c:pt>
                <c:pt idx="17">
                  <c:v>301.98576417189889</c:v>
                </c:pt>
                <c:pt idx="18">
                  <c:v>301.8671806938388</c:v>
                </c:pt>
                <c:pt idx="19">
                  <c:v>301.58931897978329</c:v>
                </c:pt>
                <c:pt idx="20">
                  <c:v>301.43103188226161</c:v>
                </c:pt>
                <c:pt idx="21">
                  <c:v>301.33069968765983</c:v>
                </c:pt>
                <c:pt idx="22">
                  <c:v>301.15621642592527</c:v>
                </c:pt>
                <c:pt idx="23">
                  <c:v>300.79013060360154</c:v>
                </c:pt>
                <c:pt idx="24">
                  <c:v>300.69871096590202</c:v>
                </c:pt>
              </c:numCache>
            </c:numRef>
          </c:val>
          <c:smooth val="0"/>
          <c:extLst xmlns:c16r2="http://schemas.microsoft.com/office/drawing/2015/06/chart">
            <c:ext xmlns:c16="http://schemas.microsoft.com/office/drawing/2014/chart" uri="{C3380CC4-5D6E-409C-BE32-E72D297353CC}">
              <c16:uniqueId val="{00000006-B29C-4963-A9FF-F6D40DD16588}"/>
            </c:ext>
          </c:extLst>
        </c:ser>
        <c:dLbls>
          <c:showLegendKey val="0"/>
          <c:showVal val="0"/>
          <c:showCatName val="0"/>
          <c:showSerName val="0"/>
          <c:showPercent val="0"/>
          <c:showBubbleSize val="0"/>
        </c:dLbls>
        <c:marker val="1"/>
        <c:smooth val="0"/>
        <c:axId val="-1812712912"/>
        <c:axId val="-1812717808"/>
      </c:lineChart>
      <c:catAx>
        <c:axId val="-1812712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Arial"/>
                <a:ea typeface="Arial"/>
                <a:cs typeface="Arial"/>
              </a:defRPr>
            </a:pPr>
            <a:endParaRPr lang="en-US"/>
          </a:p>
        </c:txPr>
        <c:crossAx val="-1812717808"/>
        <c:crosses val="autoZero"/>
        <c:auto val="1"/>
        <c:lblAlgn val="ctr"/>
        <c:lblOffset val="100"/>
        <c:tickLblSkip val="2"/>
        <c:tickMarkSkip val="1"/>
        <c:noMultiLvlLbl val="0"/>
      </c:catAx>
      <c:valAx>
        <c:axId val="-1812717808"/>
        <c:scaling>
          <c:orientation val="minMax"/>
          <c:min val="0"/>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2727258843268032E-2"/>
              <c:y val="0.400943936062046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812712912"/>
        <c:crosses val="autoZero"/>
        <c:crossBetween val="midCat"/>
      </c:valAx>
      <c:spPr>
        <a:noFill/>
        <a:ln w="12700">
          <a:solidFill>
            <a:srgbClr val="808080"/>
          </a:solidFill>
          <a:prstDash val="solid"/>
        </a:ln>
      </c:spPr>
    </c:plotArea>
    <c:legend>
      <c:legendPos val="b"/>
      <c:layout>
        <c:manualLayout>
          <c:xMode val="edge"/>
          <c:yMode val="edge"/>
          <c:x val="0.19160461976251578"/>
          <c:y val="0.85355808387046361"/>
          <c:w val="0.65132029756727983"/>
          <c:h val="0.1269179503794316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88900</xdr:colOff>
      <xdr:row>2</xdr:row>
      <xdr:rowOff>17408</xdr:rowOff>
    </xdr:from>
    <xdr:to>
      <xdr:col>5</xdr:col>
      <xdr:colOff>1397000</xdr:colOff>
      <xdr:row>6</xdr:row>
      <xdr:rowOff>76200</xdr:rowOff>
    </xdr:to>
    <xdr:pic>
      <xdr:nvPicPr>
        <xdr:cNvPr id="4" name="Picture 3">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93" t="8223" b="11890"/>
        <a:stretch/>
      </xdr:blipFill>
      <xdr:spPr bwMode="auto">
        <a:xfrm>
          <a:off x="5194300" y="563508"/>
          <a:ext cx="2895600" cy="960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1269999</xdr:colOff>
      <xdr:row>2</xdr:row>
      <xdr:rowOff>141783</xdr:rowOff>
    </xdr:from>
    <xdr:to>
      <xdr:col>10</xdr:col>
      <xdr:colOff>685800</xdr:colOff>
      <xdr:row>6</xdr:row>
      <xdr:rowOff>92075</xdr:rowOff>
    </xdr:to>
    <xdr:pic>
      <xdr:nvPicPr>
        <xdr:cNvPr id="5" name="Picture 4" descr="http://www.monmouthshiregreenweb.co.uk/wordpress/wp-content/uploads/2014/08/NRW-logo.jpg">
          <a:extLst>
            <a:ext uri="{FF2B5EF4-FFF2-40B4-BE49-F238E27FC236}">
              <a16:creationId xmlns:a16="http://schemas.microsoft.com/office/drawing/2014/main" xmlns="" id="{00000000-0008-0000-00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4879"/>
        <a:stretch/>
      </xdr:blipFill>
      <xdr:spPr bwMode="auto">
        <a:xfrm>
          <a:off x="7962899" y="687883"/>
          <a:ext cx="3149601" cy="851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1316182</xdr:colOff>
      <xdr:row>32</xdr:row>
      <xdr:rowOff>55418</xdr:rowOff>
    </xdr:from>
    <xdr:to>
      <xdr:col>19</xdr:col>
      <xdr:colOff>303414</xdr:colOff>
      <xdr:row>59</xdr:row>
      <xdr:rowOff>63037</xdr:rowOff>
    </xdr:to>
    <xdr:graphicFrame macro="">
      <xdr:nvGraphicFramePr>
        <xdr:cNvPr id="2" name="Chart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1108364</xdr:colOff>
      <xdr:row>67</xdr:row>
      <xdr:rowOff>69273</xdr:rowOff>
    </xdr:from>
    <xdr:to>
      <xdr:col>19</xdr:col>
      <xdr:colOff>95596</xdr:colOff>
      <xdr:row>95</xdr:row>
      <xdr:rowOff>57496</xdr:rowOff>
    </xdr:to>
    <xdr:graphicFrame macro="">
      <xdr:nvGraphicFramePr>
        <xdr:cNvPr id="3" name="Chart 13">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75" zoomScaleNormal="75" workbookViewId="0">
      <selection activeCell="N16" sqref="N16"/>
    </sheetView>
  </sheetViews>
  <sheetFormatPr defaultColWidth="8.88671875" defaultRowHeight="15" x14ac:dyDescent="0.2"/>
  <cols>
    <col min="1" max="1" width="2.5546875" customWidth="1"/>
    <col min="2" max="2" width="22.5546875" customWidth="1"/>
    <col min="3" max="3" width="7.77734375" customWidth="1"/>
    <col min="4" max="4" width="26.6640625" customWidth="1"/>
    <col min="5" max="5" width="18.5546875" customWidth="1"/>
    <col min="6" max="6" width="17.77734375" customWidth="1"/>
    <col min="7" max="7" width="2.44140625" customWidth="1"/>
    <col min="8" max="8" width="7.5546875" customWidth="1"/>
    <col min="9" max="9" width="13.33203125" customWidth="1"/>
    <col min="10" max="10" width="2.33203125" customWidth="1"/>
    <col min="13" max="13" width="8.21875" bestFit="1" customWidth="1"/>
    <col min="257" max="257" width="2.5546875" customWidth="1"/>
    <col min="258" max="258" width="22.5546875" customWidth="1"/>
    <col min="259" max="259" width="7.77734375" customWidth="1"/>
    <col min="260" max="260" width="26.6640625" customWidth="1"/>
    <col min="261" max="261" width="18.5546875" customWidth="1"/>
    <col min="262" max="262" width="17.77734375" customWidth="1"/>
    <col min="263" max="263" width="2.44140625" customWidth="1"/>
    <col min="264" max="264" width="7.5546875" customWidth="1"/>
    <col min="265" max="265" width="13.33203125" customWidth="1"/>
    <col min="266" max="266" width="2.33203125" customWidth="1"/>
    <col min="269" max="269" width="8.21875" bestFit="1" customWidth="1"/>
    <col min="513" max="513" width="2.5546875" customWidth="1"/>
    <col min="514" max="514" width="22.5546875" customWidth="1"/>
    <col min="515" max="515" width="7.77734375" customWidth="1"/>
    <col min="516" max="516" width="26.6640625" customWidth="1"/>
    <col min="517" max="517" width="18.5546875" customWidth="1"/>
    <col min="518" max="518" width="17.77734375" customWidth="1"/>
    <col min="519" max="519" width="2.44140625" customWidth="1"/>
    <col min="520" max="520" width="7.5546875" customWidth="1"/>
    <col min="521" max="521" width="13.33203125" customWidth="1"/>
    <col min="522" max="522" width="2.33203125" customWidth="1"/>
    <col min="525" max="525" width="8.21875" bestFit="1" customWidth="1"/>
    <col min="769" max="769" width="2.5546875" customWidth="1"/>
    <col min="770" max="770" width="22.5546875" customWidth="1"/>
    <col min="771" max="771" width="7.77734375" customWidth="1"/>
    <col min="772" max="772" width="26.6640625" customWidth="1"/>
    <col min="773" max="773" width="18.5546875" customWidth="1"/>
    <col min="774" max="774" width="17.77734375" customWidth="1"/>
    <col min="775" max="775" width="2.44140625" customWidth="1"/>
    <col min="776" max="776" width="7.5546875" customWidth="1"/>
    <col min="777" max="777" width="13.33203125" customWidth="1"/>
    <col min="778" max="778" width="2.33203125" customWidth="1"/>
    <col min="781" max="781" width="8.21875" bestFit="1" customWidth="1"/>
    <col min="1025" max="1025" width="2.5546875" customWidth="1"/>
    <col min="1026" max="1026" width="22.5546875" customWidth="1"/>
    <col min="1027" max="1027" width="7.77734375" customWidth="1"/>
    <col min="1028" max="1028" width="26.6640625" customWidth="1"/>
    <col min="1029" max="1029" width="18.5546875" customWidth="1"/>
    <col min="1030" max="1030" width="17.77734375" customWidth="1"/>
    <col min="1031" max="1031" width="2.44140625" customWidth="1"/>
    <col min="1032" max="1032" width="7.5546875" customWidth="1"/>
    <col min="1033" max="1033" width="13.33203125" customWidth="1"/>
    <col min="1034" max="1034" width="2.33203125" customWidth="1"/>
    <col min="1037" max="1037" width="8.21875" bestFit="1" customWidth="1"/>
    <col min="1281" max="1281" width="2.5546875" customWidth="1"/>
    <col min="1282" max="1282" width="22.5546875" customWidth="1"/>
    <col min="1283" max="1283" width="7.77734375" customWidth="1"/>
    <col min="1284" max="1284" width="26.6640625" customWidth="1"/>
    <col min="1285" max="1285" width="18.5546875" customWidth="1"/>
    <col min="1286" max="1286" width="17.77734375" customWidth="1"/>
    <col min="1287" max="1287" width="2.44140625" customWidth="1"/>
    <col min="1288" max="1288" width="7.5546875" customWidth="1"/>
    <col min="1289" max="1289" width="13.33203125" customWidth="1"/>
    <col min="1290" max="1290" width="2.33203125" customWidth="1"/>
    <col min="1293" max="1293" width="8.21875" bestFit="1" customWidth="1"/>
    <col min="1537" max="1537" width="2.5546875" customWidth="1"/>
    <col min="1538" max="1538" width="22.5546875" customWidth="1"/>
    <col min="1539" max="1539" width="7.77734375" customWidth="1"/>
    <col min="1540" max="1540" width="26.6640625" customWidth="1"/>
    <col min="1541" max="1541" width="18.5546875" customWidth="1"/>
    <col min="1542" max="1542" width="17.77734375" customWidth="1"/>
    <col min="1543" max="1543" width="2.44140625" customWidth="1"/>
    <col min="1544" max="1544" width="7.5546875" customWidth="1"/>
    <col min="1545" max="1545" width="13.33203125" customWidth="1"/>
    <col min="1546" max="1546" width="2.33203125" customWidth="1"/>
    <col min="1549" max="1549" width="8.21875" bestFit="1" customWidth="1"/>
    <col min="1793" max="1793" width="2.5546875" customWidth="1"/>
    <col min="1794" max="1794" width="22.5546875" customWidth="1"/>
    <col min="1795" max="1795" width="7.77734375" customWidth="1"/>
    <col min="1796" max="1796" width="26.6640625" customWidth="1"/>
    <col min="1797" max="1797" width="18.5546875" customWidth="1"/>
    <col min="1798" max="1798" width="17.77734375" customWidth="1"/>
    <col min="1799" max="1799" width="2.44140625" customWidth="1"/>
    <col min="1800" max="1800" width="7.5546875" customWidth="1"/>
    <col min="1801" max="1801" width="13.33203125" customWidth="1"/>
    <col min="1802" max="1802" width="2.33203125" customWidth="1"/>
    <col min="1805" max="1805" width="8.21875" bestFit="1" customWidth="1"/>
    <col min="2049" max="2049" width="2.5546875" customWidth="1"/>
    <col min="2050" max="2050" width="22.5546875" customWidth="1"/>
    <col min="2051" max="2051" width="7.77734375" customWidth="1"/>
    <col min="2052" max="2052" width="26.6640625" customWidth="1"/>
    <col min="2053" max="2053" width="18.5546875" customWidth="1"/>
    <col min="2054" max="2054" width="17.77734375" customWidth="1"/>
    <col min="2055" max="2055" width="2.44140625" customWidth="1"/>
    <col min="2056" max="2056" width="7.5546875" customWidth="1"/>
    <col min="2057" max="2057" width="13.33203125" customWidth="1"/>
    <col min="2058" max="2058" width="2.33203125" customWidth="1"/>
    <col min="2061" max="2061" width="8.21875" bestFit="1" customWidth="1"/>
    <col min="2305" max="2305" width="2.5546875" customWidth="1"/>
    <col min="2306" max="2306" width="22.5546875" customWidth="1"/>
    <col min="2307" max="2307" width="7.77734375" customWidth="1"/>
    <col min="2308" max="2308" width="26.6640625" customWidth="1"/>
    <col min="2309" max="2309" width="18.5546875" customWidth="1"/>
    <col min="2310" max="2310" width="17.77734375" customWidth="1"/>
    <col min="2311" max="2311" width="2.44140625" customWidth="1"/>
    <col min="2312" max="2312" width="7.5546875" customWidth="1"/>
    <col min="2313" max="2313" width="13.33203125" customWidth="1"/>
    <col min="2314" max="2314" width="2.33203125" customWidth="1"/>
    <col min="2317" max="2317" width="8.21875" bestFit="1" customWidth="1"/>
    <col min="2561" max="2561" width="2.5546875" customWidth="1"/>
    <col min="2562" max="2562" width="22.5546875" customWidth="1"/>
    <col min="2563" max="2563" width="7.77734375" customWidth="1"/>
    <col min="2564" max="2564" width="26.6640625" customWidth="1"/>
    <col min="2565" max="2565" width="18.5546875" customWidth="1"/>
    <col min="2566" max="2566" width="17.77734375" customWidth="1"/>
    <col min="2567" max="2567" width="2.44140625" customWidth="1"/>
    <col min="2568" max="2568" width="7.5546875" customWidth="1"/>
    <col min="2569" max="2569" width="13.33203125" customWidth="1"/>
    <col min="2570" max="2570" width="2.33203125" customWidth="1"/>
    <col min="2573" max="2573" width="8.21875" bestFit="1" customWidth="1"/>
    <col min="2817" max="2817" width="2.5546875" customWidth="1"/>
    <col min="2818" max="2818" width="22.5546875" customWidth="1"/>
    <col min="2819" max="2819" width="7.77734375" customWidth="1"/>
    <col min="2820" max="2820" width="26.6640625" customWidth="1"/>
    <col min="2821" max="2821" width="18.5546875" customWidth="1"/>
    <col min="2822" max="2822" width="17.77734375" customWidth="1"/>
    <col min="2823" max="2823" width="2.44140625" customWidth="1"/>
    <col min="2824" max="2824" width="7.5546875" customWidth="1"/>
    <col min="2825" max="2825" width="13.33203125" customWidth="1"/>
    <col min="2826" max="2826" width="2.33203125" customWidth="1"/>
    <col min="2829" max="2829" width="8.21875" bestFit="1" customWidth="1"/>
    <col min="3073" max="3073" width="2.5546875" customWidth="1"/>
    <col min="3074" max="3074" width="22.5546875" customWidth="1"/>
    <col min="3075" max="3075" width="7.77734375" customWidth="1"/>
    <col min="3076" max="3076" width="26.6640625" customWidth="1"/>
    <col min="3077" max="3077" width="18.5546875" customWidth="1"/>
    <col min="3078" max="3078" width="17.77734375" customWidth="1"/>
    <col min="3079" max="3079" width="2.44140625" customWidth="1"/>
    <col min="3080" max="3080" width="7.5546875" customWidth="1"/>
    <col min="3081" max="3081" width="13.33203125" customWidth="1"/>
    <col min="3082" max="3082" width="2.33203125" customWidth="1"/>
    <col min="3085" max="3085" width="8.21875" bestFit="1" customWidth="1"/>
    <col min="3329" max="3329" width="2.5546875" customWidth="1"/>
    <col min="3330" max="3330" width="22.5546875" customWidth="1"/>
    <col min="3331" max="3331" width="7.77734375" customWidth="1"/>
    <col min="3332" max="3332" width="26.6640625" customWidth="1"/>
    <col min="3333" max="3333" width="18.5546875" customWidth="1"/>
    <col min="3334" max="3334" width="17.77734375" customWidth="1"/>
    <col min="3335" max="3335" width="2.44140625" customWidth="1"/>
    <col min="3336" max="3336" width="7.5546875" customWidth="1"/>
    <col min="3337" max="3337" width="13.33203125" customWidth="1"/>
    <col min="3338" max="3338" width="2.33203125" customWidth="1"/>
    <col min="3341" max="3341" width="8.21875" bestFit="1" customWidth="1"/>
    <col min="3585" max="3585" width="2.5546875" customWidth="1"/>
    <col min="3586" max="3586" width="22.5546875" customWidth="1"/>
    <col min="3587" max="3587" width="7.77734375" customWidth="1"/>
    <col min="3588" max="3588" width="26.6640625" customWidth="1"/>
    <col min="3589" max="3589" width="18.5546875" customWidth="1"/>
    <col min="3590" max="3590" width="17.77734375" customWidth="1"/>
    <col min="3591" max="3591" width="2.44140625" customWidth="1"/>
    <col min="3592" max="3592" width="7.5546875" customWidth="1"/>
    <col min="3593" max="3593" width="13.33203125" customWidth="1"/>
    <col min="3594" max="3594" width="2.33203125" customWidth="1"/>
    <col min="3597" max="3597" width="8.21875" bestFit="1" customWidth="1"/>
    <col min="3841" max="3841" width="2.5546875" customWidth="1"/>
    <col min="3842" max="3842" width="22.5546875" customWidth="1"/>
    <col min="3843" max="3843" width="7.77734375" customWidth="1"/>
    <col min="3844" max="3844" width="26.6640625" customWidth="1"/>
    <col min="3845" max="3845" width="18.5546875" customWidth="1"/>
    <col min="3846" max="3846" width="17.77734375" customWidth="1"/>
    <col min="3847" max="3847" width="2.44140625" customWidth="1"/>
    <col min="3848" max="3848" width="7.5546875" customWidth="1"/>
    <col min="3849" max="3849" width="13.33203125" customWidth="1"/>
    <col min="3850" max="3850" width="2.33203125" customWidth="1"/>
    <col min="3853" max="3853" width="8.21875" bestFit="1" customWidth="1"/>
    <col min="4097" max="4097" width="2.5546875" customWidth="1"/>
    <col min="4098" max="4098" width="22.5546875" customWidth="1"/>
    <col min="4099" max="4099" width="7.77734375" customWidth="1"/>
    <col min="4100" max="4100" width="26.6640625" customWidth="1"/>
    <col min="4101" max="4101" width="18.5546875" customWidth="1"/>
    <col min="4102" max="4102" width="17.77734375" customWidth="1"/>
    <col min="4103" max="4103" width="2.44140625" customWidth="1"/>
    <col min="4104" max="4104" width="7.5546875" customWidth="1"/>
    <col min="4105" max="4105" width="13.33203125" customWidth="1"/>
    <col min="4106" max="4106" width="2.33203125" customWidth="1"/>
    <col min="4109" max="4109" width="8.21875" bestFit="1" customWidth="1"/>
    <col min="4353" max="4353" width="2.5546875" customWidth="1"/>
    <col min="4354" max="4354" width="22.5546875" customWidth="1"/>
    <col min="4355" max="4355" width="7.77734375" customWidth="1"/>
    <col min="4356" max="4356" width="26.6640625" customWidth="1"/>
    <col min="4357" max="4357" width="18.5546875" customWidth="1"/>
    <col min="4358" max="4358" width="17.77734375" customWidth="1"/>
    <col min="4359" max="4359" width="2.44140625" customWidth="1"/>
    <col min="4360" max="4360" width="7.5546875" customWidth="1"/>
    <col min="4361" max="4361" width="13.33203125" customWidth="1"/>
    <col min="4362" max="4362" width="2.33203125" customWidth="1"/>
    <col min="4365" max="4365" width="8.21875" bestFit="1" customWidth="1"/>
    <col min="4609" max="4609" width="2.5546875" customWidth="1"/>
    <col min="4610" max="4610" width="22.5546875" customWidth="1"/>
    <col min="4611" max="4611" width="7.77734375" customWidth="1"/>
    <col min="4612" max="4612" width="26.6640625" customWidth="1"/>
    <col min="4613" max="4613" width="18.5546875" customWidth="1"/>
    <col min="4614" max="4614" width="17.77734375" customWidth="1"/>
    <col min="4615" max="4615" width="2.44140625" customWidth="1"/>
    <col min="4616" max="4616" width="7.5546875" customWidth="1"/>
    <col min="4617" max="4617" width="13.33203125" customWidth="1"/>
    <col min="4618" max="4618" width="2.33203125" customWidth="1"/>
    <col min="4621" max="4621" width="8.21875" bestFit="1" customWidth="1"/>
    <col min="4865" max="4865" width="2.5546875" customWidth="1"/>
    <col min="4866" max="4866" width="22.5546875" customWidth="1"/>
    <col min="4867" max="4867" width="7.77734375" customWidth="1"/>
    <col min="4868" max="4868" width="26.6640625" customWidth="1"/>
    <col min="4869" max="4869" width="18.5546875" customWidth="1"/>
    <col min="4870" max="4870" width="17.77734375" customWidth="1"/>
    <col min="4871" max="4871" width="2.44140625" customWidth="1"/>
    <col min="4872" max="4872" width="7.5546875" customWidth="1"/>
    <col min="4873" max="4873" width="13.33203125" customWidth="1"/>
    <col min="4874" max="4874" width="2.33203125" customWidth="1"/>
    <col min="4877" max="4877" width="8.21875" bestFit="1" customWidth="1"/>
    <col min="5121" max="5121" width="2.5546875" customWidth="1"/>
    <col min="5122" max="5122" width="22.5546875" customWidth="1"/>
    <col min="5123" max="5123" width="7.77734375" customWidth="1"/>
    <col min="5124" max="5124" width="26.6640625" customWidth="1"/>
    <col min="5125" max="5125" width="18.5546875" customWidth="1"/>
    <col min="5126" max="5126" width="17.77734375" customWidth="1"/>
    <col min="5127" max="5127" width="2.44140625" customWidth="1"/>
    <col min="5128" max="5128" width="7.5546875" customWidth="1"/>
    <col min="5129" max="5129" width="13.33203125" customWidth="1"/>
    <col min="5130" max="5130" width="2.33203125" customWidth="1"/>
    <col min="5133" max="5133" width="8.21875" bestFit="1" customWidth="1"/>
    <col min="5377" max="5377" width="2.5546875" customWidth="1"/>
    <col min="5378" max="5378" width="22.5546875" customWidth="1"/>
    <col min="5379" max="5379" width="7.77734375" customWidth="1"/>
    <col min="5380" max="5380" width="26.6640625" customWidth="1"/>
    <col min="5381" max="5381" width="18.5546875" customWidth="1"/>
    <col min="5382" max="5382" width="17.77734375" customWidth="1"/>
    <col min="5383" max="5383" width="2.44140625" customWidth="1"/>
    <col min="5384" max="5384" width="7.5546875" customWidth="1"/>
    <col min="5385" max="5385" width="13.33203125" customWidth="1"/>
    <col min="5386" max="5386" width="2.33203125" customWidth="1"/>
    <col min="5389" max="5389" width="8.21875" bestFit="1" customWidth="1"/>
    <col min="5633" max="5633" width="2.5546875" customWidth="1"/>
    <col min="5634" max="5634" width="22.5546875" customWidth="1"/>
    <col min="5635" max="5635" width="7.77734375" customWidth="1"/>
    <col min="5636" max="5636" width="26.6640625" customWidth="1"/>
    <col min="5637" max="5637" width="18.5546875" customWidth="1"/>
    <col min="5638" max="5638" width="17.77734375" customWidth="1"/>
    <col min="5639" max="5639" width="2.44140625" customWidth="1"/>
    <col min="5640" max="5640" width="7.5546875" customWidth="1"/>
    <col min="5641" max="5641" width="13.33203125" customWidth="1"/>
    <col min="5642" max="5642" width="2.33203125" customWidth="1"/>
    <col min="5645" max="5645" width="8.21875" bestFit="1" customWidth="1"/>
    <col min="5889" max="5889" width="2.5546875" customWidth="1"/>
    <col min="5890" max="5890" width="22.5546875" customWidth="1"/>
    <col min="5891" max="5891" width="7.77734375" customWidth="1"/>
    <col min="5892" max="5892" width="26.6640625" customWidth="1"/>
    <col min="5893" max="5893" width="18.5546875" customWidth="1"/>
    <col min="5894" max="5894" width="17.77734375" customWidth="1"/>
    <col min="5895" max="5895" width="2.44140625" customWidth="1"/>
    <col min="5896" max="5896" width="7.5546875" customWidth="1"/>
    <col min="5897" max="5897" width="13.33203125" customWidth="1"/>
    <col min="5898" max="5898" width="2.33203125" customWidth="1"/>
    <col min="5901" max="5901" width="8.21875" bestFit="1" customWidth="1"/>
    <col min="6145" max="6145" width="2.5546875" customWidth="1"/>
    <col min="6146" max="6146" width="22.5546875" customWidth="1"/>
    <col min="6147" max="6147" width="7.77734375" customWidth="1"/>
    <col min="6148" max="6148" width="26.6640625" customWidth="1"/>
    <col min="6149" max="6149" width="18.5546875" customWidth="1"/>
    <col min="6150" max="6150" width="17.77734375" customWidth="1"/>
    <col min="6151" max="6151" width="2.44140625" customWidth="1"/>
    <col min="6152" max="6152" width="7.5546875" customWidth="1"/>
    <col min="6153" max="6153" width="13.33203125" customWidth="1"/>
    <col min="6154" max="6154" width="2.33203125" customWidth="1"/>
    <col min="6157" max="6157" width="8.21875" bestFit="1" customWidth="1"/>
    <col min="6401" max="6401" width="2.5546875" customWidth="1"/>
    <col min="6402" max="6402" width="22.5546875" customWidth="1"/>
    <col min="6403" max="6403" width="7.77734375" customWidth="1"/>
    <col min="6404" max="6404" width="26.6640625" customWidth="1"/>
    <col min="6405" max="6405" width="18.5546875" customWidth="1"/>
    <col min="6406" max="6406" width="17.77734375" customWidth="1"/>
    <col min="6407" max="6407" width="2.44140625" customWidth="1"/>
    <col min="6408" max="6408" width="7.5546875" customWidth="1"/>
    <col min="6409" max="6409" width="13.33203125" customWidth="1"/>
    <col min="6410" max="6410" width="2.33203125" customWidth="1"/>
    <col min="6413" max="6413" width="8.21875" bestFit="1" customWidth="1"/>
    <col min="6657" max="6657" width="2.5546875" customWidth="1"/>
    <col min="6658" max="6658" width="22.5546875" customWidth="1"/>
    <col min="6659" max="6659" width="7.77734375" customWidth="1"/>
    <col min="6660" max="6660" width="26.6640625" customWidth="1"/>
    <col min="6661" max="6661" width="18.5546875" customWidth="1"/>
    <col min="6662" max="6662" width="17.77734375" customWidth="1"/>
    <col min="6663" max="6663" width="2.44140625" customWidth="1"/>
    <col min="6664" max="6664" width="7.5546875" customWidth="1"/>
    <col min="6665" max="6665" width="13.33203125" customWidth="1"/>
    <col min="6666" max="6666" width="2.33203125" customWidth="1"/>
    <col min="6669" max="6669" width="8.21875" bestFit="1" customWidth="1"/>
    <col min="6913" max="6913" width="2.5546875" customWidth="1"/>
    <col min="6914" max="6914" width="22.5546875" customWidth="1"/>
    <col min="6915" max="6915" width="7.77734375" customWidth="1"/>
    <col min="6916" max="6916" width="26.6640625" customWidth="1"/>
    <col min="6917" max="6917" width="18.5546875" customWidth="1"/>
    <col min="6918" max="6918" width="17.77734375" customWidth="1"/>
    <col min="6919" max="6919" width="2.44140625" customWidth="1"/>
    <col min="6920" max="6920" width="7.5546875" customWidth="1"/>
    <col min="6921" max="6921" width="13.33203125" customWidth="1"/>
    <col min="6922" max="6922" width="2.33203125" customWidth="1"/>
    <col min="6925" max="6925" width="8.21875" bestFit="1" customWidth="1"/>
    <col min="7169" max="7169" width="2.5546875" customWidth="1"/>
    <col min="7170" max="7170" width="22.5546875" customWidth="1"/>
    <col min="7171" max="7171" width="7.77734375" customWidth="1"/>
    <col min="7172" max="7172" width="26.6640625" customWidth="1"/>
    <col min="7173" max="7173" width="18.5546875" customWidth="1"/>
    <col min="7174" max="7174" width="17.77734375" customWidth="1"/>
    <col min="7175" max="7175" width="2.44140625" customWidth="1"/>
    <col min="7176" max="7176" width="7.5546875" customWidth="1"/>
    <col min="7177" max="7177" width="13.33203125" customWidth="1"/>
    <col min="7178" max="7178" width="2.33203125" customWidth="1"/>
    <col min="7181" max="7181" width="8.21875" bestFit="1" customWidth="1"/>
    <col min="7425" max="7425" width="2.5546875" customWidth="1"/>
    <col min="7426" max="7426" width="22.5546875" customWidth="1"/>
    <col min="7427" max="7427" width="7.77734375" customWidth="1"/>
    <col min="7428" max="7428" width="26.6640625" customWidth="1"/>
    <col min="7429" max="7429" width="18.5546875" customWidth="1"/>
    <col min="7430" max="7430" width="17.77734375" customWidth="1"/>
    <col min="7431" max="7431" width="2.44140625" customWidth="1"/>
    <col min="7432" max="7432" width="7.5546875" customWidth="1"/>
    <col min="7433" max="7433" width="13.33203125" customWidth="1"/>
    <col min="7434" max="7434" width="2.33203125" customWidth="1"/>
    <col min="7437" max="7437" width="8.21875" bestFit="1" customWidth="1"/>
    <col min="7681" max="7681" width="2.5546875" customWidth="1"/>
    <col min="7682" max="7682" width="22.5546875" customWidth="1"/>
    <col min="7683" max="7683" width="7.77734375" customWidth="1"/>
    <col min="7684" max="7684" width="26.6640625" customWidth="1"/>
    <col min="7685" max="7685" width="18.5546875" customWidth="1"/>
    <col min="7686" max="7686" width="17.77734375" customWidth="1"/>
    <col min="7687" max="7687" width="2.44140625" customWidth="1"/>
    <col min="7688" max="7688" width="7.5546875" customWidth="1"/>
    <col min="7689" max="7689" width="13.33203125" customWidth="1"/>
    <col min="7690" max="7690" width="2.33203125" customWidth="1"/>
    <col min="7693" max="7693" width="8.21875" bestFit="1" customWidth="1"/>
    <col min="7937" max="7937" width="2.5546875" customWidth="1"/>
    <col min="7938" max="7938" width="22.5546875" customWidth="1"/>
    <col min="7939" max="7939" width="7.77734375" customWidth="1"/>
    <col min="7940" max="7940" width="26.6640625" customWidth="1"/>
    <col min="7941" max="7941" width="18.5546875" customWidth="1"/>
    <col min="7942" max="7942" width="17.77734375" customWidth="1"/>
    <col min="7943" max="7943" width="2.44140625" customWidth="1"/>
    <col min="7944" max="7944" width="7.5546875" customWidth="1"/>
    <col min="7945" max="7945" width="13.33203125" customWidth="1"/>
    <col min="7946" max="7946" width="2.33203125" customWidth="1"/>
    <col min="7949" max="7949" width="8.21875" bestFit="1" customWidth="1"/>
    <col min="8193" max="8193" width="2.5546875" customWidth="1"/>
    <col min="8194" max="8194" width="22.5546875" customWidth="1"/>
    <col min="8195" max="8195" width="7.77734375" customWidth="1"/>
    <col min="8196" max="8196" width="26.6640625" customWidth="1"/>
    <col min="8197" max="8197" width="18.5546875" customWidth="1"/>
    <col min="8198" max="8198" width="17.77734375" customWidth="1"/>
    <col min="8199" max="8199" width="2.44140625" customWidth="1"/>
    <col min="8200" max="8200" width="7.5546875" customWidth="1"/>
    <col min="8201" max="8201" width="13.33203125" customWidth="1"/>
    <col min="8202" max="8202" width="2.33203125" customWidth="1"/>
    <col min="8205" max="8205" width="8.21875" bestFit="1" customWidth="1"/>
    <col min="8449" max="8449" width="2.5546875" customWidth="1"/>
    <col min="8450" max="8450" width="22.5546875" customWidth="1"/>
    <col min="8451" max="8451" width="7.77734375" customWidth="1"/>
    <col min="8452" max="8452" width="26.6640625" customWidth="1"/>
    <col min="8453" max="8453" width="18.5546875" customWidth="1"/>
    <col min="8454" max="8454" width="17.77734375" customWidth="1"/>
    <col min="8455" max="8455" width="2.44140625" customWidth="1"/>
    <col min="8456" max="8456" width="7.5546875" customWidth="1"/>
    <col min="8457" max="8457" width="13.33203125" customWidth="1"/>
    <col min="8458" max="8458" width="2.33203125" customWidth="1"/>
    <col min="8461" max="8461" width="8.21875" bestFit="1" customWidth="1"/>
    <col min="8705" max="8705" width="2.5546875" customWidth="1"/>
    <col min="8706" max="8706" width="22.5546875" customWidth="1"/>
    <col min="8707" max="8707" width="7.77734375" customWidth="1"/>
    <col min="8708" max="8708" width="26.6640625" customWidth="1"/>
    <col min="8709" max="8709" width="18.5546875" customWidth="1"/>
    <col min="8710" max="8710" width="17.77734375" customWidth="1"/>
    <col min="8711" max="8711" width="2.44140625" customWidth="1"/>
    <col min="8712" max="8712" width="7.5546875" customWidth="1"/>
    <col min="8713" max="8713" width="13.33203125" customWidth="1"/>
    <col min="8714" max="8714" width="2.33203125" customWidth="1"/>
    <col min="8717" max="8717" width="8.21875" bestFit="1" customWidth="1"/>
    <col min="8961" max="8961" width="2.5546875" customWidth="1"/>
    <col min="8962" max="8962" width="22.5546875" customWidth="1"/>
    <col min="8963" max="8963" width="7.77734375" customWidth="1"/>
    <col min="8964" max="8964" width="26.6640625" customWidth="1"/>
    <col min="8965" max="8965" width="18.5546875" customWidth="1"/>
    <col min="8966" max="8966" width="17.77734375" customWidth="1"/>
    <col min="8967" max="8967" width="2.44140625" customWidth="1"/>
    <col min="8968" max="8968" width="7.5546875" customWidth="1"/>
    <col min="8969" max="8969" width="13.33203125" customWidth="1"/>
    <col min="8970" max="8970" width="2.33203125" customWidth="1"/>
    <col min="8973" max="8973" width="8.21875" bestFit="1" customWidth="1"/>
    <col min="9217" max="9217" width="2.5546875" customWidth="1"/>
    <col min="9218" max="9218" width="22.5546875" customWidth="1"/>
    <col min="9219" max="9219" width="7.77734375" customWidth="1"/>
    <col min="9220" max="9220" width="26.6640625" customWidth="1"/>
    <col min="9221" max="9221" width="18.5546875" customWidth="1"/>
    <col min="9222" max="9222" width="17.77734375" customWidth="1"/>
    <col min="9223" max="9223" width="2.44140625" customWidth="1"/>
    <col min="9224" max="9224" width="7.5546875" customWidth="1"/>
    <col min="9225" max="9225" width="13.33203125" customWidth="1"/>
    <col min="9226" max="9226" width="2.33203125" customWidth="1"/>
    <col min="9229" max="9229" width="8.21875" bestFit="1" customWidth="1"/>
    <col min="9473" max="9473" width="2.5546875" customWidth="1"/>
    <col min="9474" max="9474" width="22.5546875" customWidth="1"/>
    <col min="9475" max="9475" width="7.77734375" customWidth="1"/>
    <col min="9476" max="9476" width="26.6640625" customWidth="1"/>
    <col min="9477" max="9477" width="18.5546875" customWidth="1"/>
    <col min="9478" max="9478" width="17.77734375" customWidth="1"/>
    <col min="9479" max="9479" width="2.44140625" customWidth="1"/>
    <col min="9480" max="9480" width="7.5546875" customWidth="1"/>
    <col min="9481" max="9481" width="13.33203125" customWidth="1"/>
    <col min="9482" max="9482" width="2.33203125" customWidth="1"/>
    <col min="9485" max="9485" width="8.21875" bestFit="1" customWidth="1"/>
    <col min="9729" max="9729" width="2.5546875" customWidth="1"/>
    <col min="9730" max="9730" width="22.5546875" customWidth="1"/>
    <col min="9731" max="9731" width="7.77734375" customWidth="1"/>
    <col min="9732" max="9732" width="26.6640625" customWidth="1"/>
    <col min="9733" max="9733" width="18.5546875" customWidth="1"/>
    <col min="9734" max="9734" width="17.77734375" customWidth="1"/>
    <col min="9735" max="9735" width="2.44140625" customWidth="1"/>
    <col min="9736" max="9736" width="7.5546875" customWidth="1"/>
    <col min="9737" max="9737" width="13.33203125" customWidth="1"/>
    <col min="9738" max="9738" width="2.33203125" customWidth="1"/>
    <col min="9741" max="9741" width="8.21875" bestFit="1" customWidth="1"/>
    <col min="9985" max="9985" width="2.5546875" customWidth="1"/>
    <col min="9986" max="9986" width="22.5546875" customWidth="1"/>
    <col min="9987" max="9987" width="7.77734375" customWidth="1"/>
    <col min="9988" max="9988" width="26.6640625" customWidth="1"/>
    <col min="9989" max="9989" width="18.5546875" customWidth="1"/>
    <col min="9990" max="9990" width="17.77734375" customWidth="1"/>
    <col min="9991" max="9991" width="2.44140625" customWidth="1"/>
    <col min="9992" max="9992" width="7.5546875" customWidth="1"/>
    <col min="9993" max="9993" width="13.33203125" customWidth="1"/>
    <col min="9994" max="9994" width="2.33203125" customWidth="1"/>
    <col min="9997" max="9997" width="8.21875" bestFit="1" customWidth="1"/>
    <col min="10241" max="10241" width="2.5546875" customWidth="1"/>
    <col min="10242" max="10242" width="22.5546875" customWidth="1"/>
    <col min="10243" max="10243" width="7.77734375" customWidth="1"/>
    <col min="10244" max="10244" width="26.6640625" customWidth="1"/>
    <col min="10245" max="10245" width="18.5546875" customWidth="1"/>
    <col min="10246" max="10246" width="17.77734375" customWidth="1"/>
    <col min="10247" max="10247" width="2.44140625" customWidth="1"/>
    <col min="10248" max="10248" width="7.5546875" customWidth="1"/>
    <col min="10249" max="10249" width="13.33203125" customWidth="1"/>
    <col min="10250" max="10250" width="2.33203125" customWidth="1"/>
    <col min="10253" max="10253" width="8.21875" bestFit="1" customWidth="1"/>
    <col min="10497" max="10497" width="2.5546875" customWidth="1"/>
    <col min="10498" max="10498" width="22.5546875" customWidth="1"/>
    <col min="10499" max="10499" width="7.77734375" customWidth="1"/>
    <col min="10500" max="10500" width="26.6640625" customWidth="1"/>
    <col min="10501" max="10501" width="18.5546875" customWidth="1"/>
    <col min="10502" max="10502" width="17.77734375" customWidth="1"/>
    <col min="10503" max="10503" width="2.44140625" customWidth="1"/>
    <col min="10504" max="10504" width="7.5546875" customWidth="1"/>
    <col min="10505" max="10505" width="13.33203125" customWidth="1"/>
    <col min="10506" max="10506" width="2.33203125" customWidth="1"/>
    <col min="10509" max="10509" width="8.21875" bestFit="1" customWidth="1"/>
    <col min="10753" max="10753" width="2.5546875" customWidth="1"/>
    <col min="10754" max="10754" width="22.5546875" customWidth="1"/>
    <col min="10755" max="10755" width="7.77734375" customWidth="1"/>
    <col min="10756" max="10756" width="26.6640625" customWidth="1"/>
    <col min="10757" max="10757" width="18.5546875" customWidth="1"/>
    <col min="10758" max="10758" width="17.77734375" customWidth="1"/>
    <col min="10759" max="10759" width="2.44140625" customWidth="1"/>
    <col min="10760" max="10760" width="7.5546875" customWidth="1"/>
    <col min="10761" max="10761" width="13.33203125" customWidth="1"/>
    <col min="10762" max="10762" width="2.33203125" customWidth="1"/>
    <col min="10765" max="10765" width="8.21875" bestFit="1" customWidth="1"/>
    <col min="11009" max="11009" width="2.5546875" customWidth="1"/>
    <col min="11010" max="11010" width="22.5546875" customWidth="1"/>
    <col min="11011" max="11011" width="7.77734375" customWidth="1"/>
    <col min="11012" max="11012" width="26.6640625" customWidth="1"/>
    <col min="11013" max="11013" width="18.5546875" customWidth="1"/>
    <col min="11014" max="11014" width="17.77734375" customWidth="1"/>
    <col min="11015" max="11015" width="2.44140625" customWidth="1"/>
    <col min="11016" max="11016" width="7.5546875" customWidth="1"/>
    <col min="11017" max="11017" width="13.33203125" customWidth="1"/>
    <col min="11018" max="11018" width="2.33203125" customWidth="1"/>
    <col min="11021" max="11021" width="8.21875" bestFit="1" customWidth="1"/>
    <col min="11265" max="11265" width="2.5546875" customWidth="1"/>
    <col min="11266" max="11266" width="22.5546875" customWidth="1"/>
    <col min="11267" max="11267" width="7.77734375" customWidth="1"/>
    <col min="11268" max="11268" width="26.6640625" customWidth="1"/>
    <col min="11269" max="11269" width="18.5546875" customWidth="1"/>
    <col min="11270" max="11270" width="17.77734375" customWidth="1"/>
    <col min="11271" max="11271" width="2.44140625" customWidth="1"/>
    <col min="11272" max="11272" width="7.5546875" customWidth="1"/>
    <col min="11273" max="11273" width="13.33203125" customWidth="1"/>
    <col min="11274" max="11274" width="2.33203125" customWidth="1"/>
    <col min="11277" max="11277" width="8.21875" bestFit="1" customWidth="1"/>
    <col min="11521" max="11521" width="2.5546875" customWidth="1"/>
    <col min="11522" max="11522" width="22.5546875" customWidth="1"/>
    <col min="11523" max="11523" width="7.77734375" customWidth="1"/>
    <col min="11524" max="11524" width="26.6640625" customWidth="1"/>
    <col min="11525" max="11525" width="18.5546875" customWidth="1"/>
    <col min="11526" max="11526" width="17.77734375" customWidth="1"/>
    <col min="11527" max="11527" width="2.44140625" customWidth="1"/>
    <col min="11528" max="11528" width="7.5546875" customWidth="1"/>
    <col min="11529" max="11529" width="13.33203125" customWidth="1"/>
    <col min="11530" max="11530" width="2.33203125" customWidth="1"/>
    <col min="11533" max="11533" width="8.21875" bestFit="1" customWidth="1"/>
    <col min="11777" max="11777" width="2.5546875" customWidth="1"/>
    <col min="11778" max="11778" width="22.5546875" customWidth="1"/>
    <col min="11779" max="11779" width="7.77734375" customWidth="1"/>
    <col min="11780" max="11780" width="26.6640625" customWidth="1"/>
    <col min="11781" max="11781" width="18.5546875" customWidth="1"/>
    <col min="11782" max="11782" width="17.77734375" customWidth="1"/>
    <col min="11783" max="11783" width="2.44140625" customWidth="1"/>
    <col min="11784" max="11784" width="7.5546875" customWidth="1"/>
    <col min="11785" max="11785" width="13.33203125" customWidth="1"/>
    <col min="11786" max="11786" width="2.33203125" customWidth="1"/>
    <col min="11789" max="11789" width="8.21875" bestFit="1" customWidth="1"/>
    <col min="12033" max="12033" width="2.5546875" customWidth="1"/>
    <col min="12034" max="12034" width="22.5546875" customWidth="1"/>
    <col min="12035" max="12035" width="7.77734375" customWidth="1"/>
    <col min="12036" max="12036" width="26.6640625" customWidth="1"/>
    <col min="12037" max="12037" width="18.5546875" customWidth="1"/>
    <col min="12038" max="12038" width="17.77734375" customWidth="1"/>
    <col min="12039" max="12039" width="2.44140625" customWidth="1"/>
    <col min="12040" max="12040" width="7.5546875" customWidth="1"/>
    <col min="12041" max="12041" width="13.33203125" customWidth="1"/>
    <col min="12042" max="12042" width="2.33203125" customWidth="1"/>
    <col min="12045" max="12045" width="8.21875" bestFit="1" customWidth="1"/>
    <col min="12289" max="12289" width="2.5546875" customWidth="1"/>
    <col min="12290" max="12290" width="22.5546875" customWidth="1"/>
    <col min="12291" max="12291" width="7.77734375" customWidth="1"/>
    <col min="12292" max="12292" width="26.6640625" customWidth="1"/>
    <col min="12293" max="12293" width="18.5546875" customWidth="1"/>
    <col min="12294" max="12294" width="17.77734375" customWidth="1"/>
    <col min="12295" max="12295" width="2.44140625" customWidth="1"/>
    <col min="12296" max="12296" width="7.5546875" customWidth="1"/>
    <col min="12297" max="12297" width="13.33203125" customWidth="1"/>
    <col min="12298" max="12298" width="2.33203125" customWidth="1"/>
    <col min="12301" max="12301" width="8.21875" bestFit="1" customWidth="1"/>
    <col min="12545" max="12545" width="2.5546875" customWidth="1"/>
    <col min="12546" max="12546" width="22.5546875" customWidth="1"/>
    <col min="12547" max="12547" width="7.77734375" customWidth="1"/>
    <col min="12548" max="12548" width="26.6640625" customWidth="1"/>
    <col min="12549" max="12549" width="18.5546875" customWidth="1"/>
    <col min="12550" max="12550" width="17.77734375" customWidth="1"/>
    <col min="12551" max="12551" width="2.44140625" customWidth="1"/>
    <col min="12552" max="12552" width="7.5546875" customWidth="1"/>
    <col min="12553" max="12553" width="13.33203125" customWidth="1"/>
    <col min="12554" max="12554" width="2.33203125" customWidth="1"/>
    <col min="12557" max="12557" width="8.21875" bestFit="1" customWidth="1"/>
    <col min="12801" max="12801" width="2.5546875" customWidth="1"/>
    <col min="12802" max="12802" width="22.5546875" customWidth="1"/>
    <col min="12803" max="12803" width="7.77734375" customWidth="1"/>
    <col min="12804" max="12804" width="26.6640625" customWidth="1"/>
    <col min="12805" max="12805" width="18.5546875" customWidth="1"/>
    <col min="12806" max="12806" width="17.77734375" customWidth="1"/>
    <col min="12807" max="12807" width="2.44140625" customWidth="1"/>
    <col min="12808" max="12808" width="7.5546875" customWidth="1"/>
    <col min="12809" max="12809" width="13.33203125" customWidth="1"/>
    <col min="12810" max="12810" width="2.33203125" customWidth="1"/>
    <col min="12813" max="12813" width="8.21875" bestFit="1" customWidth="1"/>
    <col min="13057" max="13057" width="2.5546875" customWidth="1"/>
    <col min="13058" max="13058" width="22.5546875" customWidth="1"/>
    <col min="13059" max="13059" width="7.77734375" customWidth="1"/>
    <col min="13060" max="13060" width="26.6640625" customWidth="1"/>
    <col min="13061" max="13061" width="18.5546875" customWidth="1"/>
    <col min="13062" max="13062" width="17.77734375" customWidth="1"/>
    <col min="13063" max="13063" width="2.44140625" customWidth="1"/>
    <col min="13064" max="13064" width="7.5546875" customWidth="1"/>
    <col min="13065" max="13065" width="13.33203125" customWidth="1"/>
    <col min="13066" max="13066" width="2.33203125" customWidth="1"/>
    <col min="13069" max="13069" width="8.21875" bestFit="1" customWidth="1"/>
    <col min="13313" max="13313" width="2.5546875" customWidth="1"/>
    <col min="13314" max="13314" width="22.5546875" customWidth="1"/>
    <col min="13315" max="13315" width="7.77734375" customWidth="1"/>
    <col min="13316" max="13316" width="26.6640625" customWidth="1"/>
    <col min="13317" max="13317" width="18.5546875" customWidth="1"/>
    <col min="13318" max="13318" width="17.77734375" customWidth="1"/>
    <col min="13319" max="13319" width="2.44140625" customWidth="1"/>
    <col min="13320" max="13320" width="7.5546875" customWidth="1"/>
    <col min="13321" max="13321" width="13.33203125" customWidth="1"/>
    <col min="13322" max="13322" width="2.33203125" customWidth="1"/>
    <col min="13325" max="13325" width="8.21875" bestFit="1" customWidth="1"/>
    <col min="13569" max="13569" width="2.5546875" customWidth="1"/>
    <col min="13570" max="13570" width="22.5546875" customWidth="1"/>
    <col min="13571" max="13571" width="7.77734375" customWidth="1"/>
    <col min="13572" max="13572" width="26.6640625" customWidth="1"/>
    <col min="13573" max="13573" width="18.5546875" customWidth="1"/>
    <col min="13574" max="13574" width="17.77734375" customWidth="1"/>
    <col min="13575" max="13575" width="2.44140625" customWidth="1"/>
    <col min="13576" max="13576" width="7.5546875" customWidth="1"/>
    <col min="13577" max="13577" width="13.33203125" customWidth="1"/>
    <col min="13578" max="13578" width="2.33203125" customWidth="1"/>
    <col min="13581" max="13581" width="8.21875" bestFit="1" customWidth="1"/>
    <col min="13825" max="13825" width="2.5546875" customWidth="1"/>
    <col min="13826" max="13826" width="22.5546875" customWidth="1"/>
    <col min="13827" max="13827" width="7.77734375" customWidth="1"/>
    <col min="13828" max="13828" width="26.6640625" customWidth="1"/>
    <col min="13829" max="13829" width="18.5546875" customWidth="1"/>
    <col min="13830" max="13830" width="17.77734375" customWidth="1"/>
    <col min="13831" max="13831" width="2.44140625" customWidth="1"/>
    <col min="13832" max="13832" width="7.5546875" customWidth="1"/>
    <col min="13833" max="13833" width="13.33203125" customWidth="1"/>
    <col min="13834" max="13834" width="2.33203125" customWidth="1"/>
    <col min="13837" max="13837" width="8.21875" bestFit="1" customWidth="1"/>
    <col min="14081" max="14081" width="2.5546875" customWidth="1"/>
    <col min="14082" max="14082" width="22.5546875" customWidth="1"/>
    <col min="14083" max="14083" width="7.77734375" customWidth="1"/>
    <col min="14084" max="14084" width="26.6640625" customWidth="1"/>
    <col min="14085" max="14085" width="18.5546875" customWidth="1"/>
    <col min="14086" max="14086" width="17.77734375" customWidth="1"/>
    <col min="14087" max="14087" width="2.44140625" customWidth="1"/>
    <col min="14088" max="14088" width="7.5546875" customWidth="1"/>
    <col min="14089" max="14089" width="13.33203125" customWidth="1"/>
    <col min="14090" max="14090" width="2.33203125" customWidth="1"/>
    <col min="14093" max="14093" width="8.21875" bestFit="1" customWidth="1"/>
    <col min="14337" max="14337" width="2.5546875" customWidth="1"/>
    <col min="14338" max="14338" width="22.5546875" customWidth="1"/>
    <col min="14339" max="14339" width="7.77734375" customWidth="1"/>
    <col min="14340" max="14340" width="26.6640625" customWidth="1"/>
    <col min="14341" max="14341" width="18.5546875" customWidth="1"/>
    <col min="14342" max="14342" width="17.77734375" customWidth="1"/>
    <col min="14343" max="14343" width="2.44140625" customWidth="1"/>
    <col min="14344" max="14344" width="7.5546875" customWidth="1"/>
    <col min="14345" max="14345" width="13.33203125" customWidth="1"/>
    <col min="14346" max="14346" width="2.33203125" customWidth="1"/>
    <col min="14349" max="14349" width="8.21875" bestFit="1" customWidth="1"/>
    <col min="14593" max="14593" width="2.5546875" customWidth="1"/>
    <col min="14594" max="14594" width="22.5546875" customWidth="1"/>
    <col min="14595" max="14595" width="7.77734375" customWidth="1"/>
    <col min="14596" max="14596" width="26.6640625" customWidth="1"/>
    <col min="14597" max="14597" width="18.5546875" customWidth="1"/>
    <col min="14598" max="14598" width="17.77734375" customWidth="1"/>
    <col min="14599" max="14599" width="2.44140625" customWidth="1"/>
    <col min="14600" max="14600" width="7.5546875" customWidth="1"/>
    <col min="14601" max="14601" width="13.33203125" customWidth="1"/>
    <col min="14602" max="14602" width="2.33203125" customWidth="1"/>
    <col min="14605" max="14605" width="8.21875" bestFit="1" customWidth="1"/>
    <col min="14849" max="14849" width="2.5546875" customWidth="1"/>
    <col min="14850" max="14850" width="22.5546875" customWidth="1"/>
    <col min="14851" max="14851" width="7.77734375" customWidth="1"/>
    <col min="14852" max="14852" width="26.6640625" customWidth="1"/>
    <col min="14853" max="14853" width="18.5546875" customWidth="1"/>
    <col min="14854" max="14854" width="17.77734375" customWidth="1"/>
    <col min="14855" max="14855" width="2.44140625" customWidth="1"/>
    <col min="14856" max="14856" width="7.5546875" customWidth="1"/>
    <col min="14857" max="14857" width="13.33203125" customWidth="1"/>
    <col min="14858" max="14858" width="2.33203125" customWidth="1"/>
    <col min="14861" max="14861" width="8.21875" bestFit="1" customWidth="1"/>
    <col min="15105" max="15105" width="2.5546875" customWidth="1"/>
    <col min="15106" max="15106" width="22.5546875" customWidth="1"/>
    <col min="15107" max="15107" width="7.77734375" customWidth="1"/>
    <col min="15108" max="15108" width="26.6640625" customWidth="1"/>
    <col min="15109" max="15109" width="18.5546875" customWidth="1"/>
    <col min="15110" max="15110" width="17.77734375" customWidth="1"/>
    <col min="15111" max="15111" width="2.44140625" customWidth="1"/>
    <col min="15112" max="15112" width="7.5546875" customWidth="1"/>
    <col min="15113" max="15113" width="13.33203125" customWidth="1"/>
    <col min="15114" max="15114" width="2.33203125" customWidth="1"/>
    <col min="15117" max="15117" width="8.21875" bestFit="1" customWidth="1"/>
    <col min="15361" max="15361" width="2.5546875" customWidth="1"/>
    <col min="15362" max="15362" width="22.5546875" customWidth="1"/>
    <col min="15363" max="15363" width="7.77734375" customWidth="1"/>
    <col min="15364" max="15364" width="26.6640625" customWidth="1"/>
    <col min="15365" max="15365" width="18.5546875" customWidth="1"/>
    <col min="15366" max="15366" width="17.77734375" customWidth="1"/>
    <col min="15367" max="15367" width="2.44140625" customWidth="1"/>
    <col min="15368" max="15368" width="7.5546875" customWidth="1"/>
    <col min="15369" max="15369" width="13.33203125" customWidth="1"/>
    <col min="15370" max="15370" width="2.33203125" customWidth="1"/>
    <col min="15373" max="15373" width="8.21875" bestFit="1" customWidth="1"/>
    <col min="15617" max="15617" width="2.5546875" customWidth="1"/>
    <col min="15618" max="15618" width="22.5546875" customWidth="1"/>
    <col min="15619" max="15619" width="7.77734375" customWidth="1"/>
    <col min="15620" max="15620" width="26.6640625" customWidth="1"/>
    <col min="15621" max="15621" width="18.5546875" customWidth="1"/>
    <col min="15622" max="15622" width="17.77734375" customWidth="1"/>
    <col min="15623" max="15623" width="2.44140625" customWidth="1"/>
    <col min="15624" max="15624" width="7.5546875" customWidth="1"/>
    <col min="15625" max="15625" width="13.33203125" customWidth="1"/>
    <col min="15626" max="15626" width="2.33203125" customWidth="1"/>
    <col min="15629" max="15629" width="8.21875" bestFit="1" customWidth="1"/>
    <col min="15873" max="15873" width="2.5546875" customWidth="1"/>
    <col min="15874" max="15874" width="22.5546875" customWidth="1"/>
    <col min="15875" max="15875" width="7.77734375" customWidth="1"/>
    <col min="15876" max="15876" width="26.6640625" customWidth="1"/>
    <col min="15877" max="15877" width="18.5546875" customWidth="1"/>
    <col min="15878" max="15878" width="17.77734375" customWidth="1"/>
    <col min="15879" max="15879" width="2.44140625" customWidth="1"/>
    <col min="15880" max="15880" width="7.5546875" customWidth="1"/>
    <col min="15881" max="15881" width="13.33203125" customWidth="1"/>
    <col min="15882" max="15882" width="2.33203125" customWidth="1"/>
    <col min="15885" max="15885" width="8.21875" bestFit="1" customWidth="1"/>
    <col min="16129" max="16129" width="2.5546875" customWidth="1"/>
    <col min="16130" max="16130" width="22.5546875" customWidth="1"/>
    <col min="16131" max="16131" width="7.77734375" customWidth="1"/>
    <col min="16132" max="16132" width="26.6640625" customWidth="1"/>
    <col min="16133" max="16133" width="18.5546875" customWidth="1"/>
    <col min="16134" max="16134" width="17.77734375" customWidth="1"/>
    <col min="16135" max="16135" width="2.44140625" customWidth="1"/>
    <col min="16136" max="16136" width="7.5546875" customWidth="1"/>
    <col min="16137" max="16137" width="13.33203125" customWidth="1"/>
    <col min="16138" max="16138" width="2.33203125" customWidth="1"/>
    <col min="16141" max="16141" width="8.21875" bestFit="1" customWidth="1"/>
  </cols>
  <sheetData>
    <row r="1" spans="1:12" ht="10.5" customHeight="1" thickBot="1" x14ac:dyDescent="0.25">
      <c r="A1" s="1"/>
      <c r="B1" s="2"/>
      <c r="C1" s="2"/>
      <c r="D1" s="2"/>
      <c r="E1" s="2"/>
      <c r="F1" s="2"/>
      <c r="G1" s="2"/>
      <c r="H1" s="2"/>
      <c r="I1" s="2"/>
      <c r="J1" s="2"/>
      <c r="K1" s="2"/>
      <c r="L1" s="2"/>
    </row>
    <row r="2" spans="1:12" ht="27" customHeight="1" thickBot="1" x14ac:dyDescent="0.45">
      <c r="A2" s="2"/>
      <c r="B2" s="1020" t="s">
        <v>0</v>
      </c>
      <c r="C2" s="1021"/>
      <c r="D2" s="1021"/>
      <c r="E2" s="1021"/>
      <c r="F2" s="1021"/>
      <c r="G2" s="1021"/>
      <c r="H2" s="1021"/>
      <c r="I2" s="1021"/>
      <c r="J2" s="1021"/>
      <c r="K2" s="1022"/>
      <c r="L2" s="2"/>
    </row>
    <row r="3" spans="1:12" ht="26.25" x14ac:dyDescent="0.4">
      <c r="A3" s="2"/>
      <c r="B3" s="641"/>
      <c r="C3" s="642"/>
      <c r="D3" s="642"/>
      <c r="E3" s="639"/>
      <c r="F3" s="3"/>
      <c r="G3" s="3"/>
      <c r="H3" s="3"/>
      <c r="I3" s="3"/>
      <c r="J3" s="3"/>
      <c r="K3" s="4"/>
      <c r="L3" s="2"/>
    </row>
    <row r="4" spans="1:12" x14ac:dyDescent="0.2">
      <c r="A4" s="2"/>
      <c r="B4" s="1023" t="s">
        <v>776</v>
      </c>
      <c r="C4" s="1024"/>
      <c r="D4" s="1025"/>
      <c r="E4" s="33"/>
      <c r="F4" s="5"/>
      <c r="G4" s="5"/>
      <c r="H4" s="5"/>
      <c r="J4" s="5"/>
      <c r="K4" s="6"/>
      <c r="L4" s="2"/>
    </row>
    <row r="5" spans="1:12" x14ac:dyDescent="0.2">
      <c r="A5" s="2"/>
      <c r="B5" s="1026" t="s">
        <v>1</v>
      </c>
      <c r="C5" s="1027"/>
      <c r="D5" s="1028"/>
      <c r="E5" s="638"/>
      <c r="F5" s="7"/>
      <c r="G5" s="7"/>
      <c r="H5" s="7"/>
      <c r="I5" s="7"/>
      <c r="J5" s="5"/>
      <c r="K5" s="6"/>
      <c r="L5" s="2"/>
    </row>
    <row r="6" spans="1:12" x14ac:dyDescent="0.2">
      <c r="A6" s="2"/>
      <c r="B6" s="1029" t="s">
        <v>2</v>
      </c>
      <c r="C6" s="1030"/>
      <c r="D6" s="1031"/>
      <c r="E6" s="638"/>
      <c r="F6" s="7"/>
      <c r="G6" s="7"/>
      <c r="H6" s="7"/>
      <c r="I6" s="7"/>
      <c r="J6" s="5"/>
      <c r="K6" s="6"/>
      <c r="L6" s="2"/>
    </row>
    <row r="7" spans="1:12" ht="7.5" customHeight="1" thickBot="1" x14ac:dyDescent="0.25">
      <c r="A7" s="2"/>
      <c r="B7" s="643"/>
      <c r="C7" s="7"/>
      <c r="D7" s="7"/>
      <c r="E7" s="640"/>
      <c r="F7" s="7"/>
      <c r="G7" s="7"/>
      <c r="H7" s="7"/>
      <c r="I7" s="7"/>
      <c r="J7" s="5"/>
      <c r="K7" s="6"/>
      <c r="L7" s="2"/>
    </row>
    <row r="8" spans="1:12" ht="15.75" x14ac:dyDescent="0.2">
      <c r="A8" s="2"/>
      <c r="B8" s="8" t="s">
        <v>3</v>
      </c>
      <c r="C8" s="3"/>
      <c r="D8" s="3"/>
      <c r="E8" s="3"/>
      <c r="F8" s="3"/>
      <c r="G8" s="3"/>
      <c r="H8" s="3"/>
      <c r="I8" s="3"/>
      <c r="J8" s="3"/>
      <c r="K8" s="4"/>
      <c r="L8" s="2"/>
    </row>
    <row r="9" spans="1:12" ht="15.75" x14ac:dyDescent="0.25">
      <c r="A9" s="9"/>
      <c r="B9" s="10" t="s">
        <v>4</v>
      </c>
      <c r="C9" s="11"/>
      <c r="D9" s="12" t="s">
        <v>946</v>
      </c>
      <c r="E9" s="13"/>
      <c r="F9" s="14"/>
      <c r="G9" s="14"/>
      <c r="H9" s="14"/>
      <c r="I9" s="14"/>
      <c r="J9" s="14"/>
      <c r="K9" s="15"/>
      <c r="L9" s="16"/>
    </row>
    <row r="10" spans="1:12" ht="15.75" x14ac:dyDescent="0.25">
      <c r="A10" s="9"/>
      <c r="B10" s="10" t="s">
        <v>5</v>
      </c>
      <c r="C10" s="11"/>
      <c r="D10" s="12" t="s">
        <v>947</v>
      </c>
      <c r="E10" s="13"/>
      <c r="F10" s="14"/>
      <c r="G10" s="14"/>
      <c r="H10" s="14"/>
      <c r="I10" s="14"/>
      <c r="J10" s="14"/>
      <c r="K10" s="15"/>
      <c r="L10" s="637" t="s">
        <v>761</v>
      </c>
    </row>
    <row r="11" spans="1:12" ht="15.75" x14ac:dyDescent="0.25">
      <c r="A11" s="9"/>
      <c r="B11" s="10" t="s">
        <v>6</v>
      </c>
      <c r="C11" s="11"/>
      <c r="D11" s="17">
        <v>1</v>
      </c>
      <c r="E11" s="13"/>
      <c r="F11" s="14"/>
      <c r="G11" s="14"/>
      <c r="H11" s="14"/>
      <c r="I11" s="14"/>
      <c r="J11" s="14"/>
      <c r="K11" s="15"/>
      <c r="L11" s="637" t="s">
        <v>762</v>
      </c>
    </row>
    <row r="12" spans="1:12" ht="15.75" x14ac:dyDescent="0.25">
      <c r="A12" s="9"/>
      <c r="B12" s="18" t="s">
        <v>7</v>
      </c>
      <c r="C12" s="636"/>
      <c r="D12" s="12" t="s">
        <v>762</v>
      </c>
      <c r="E12" s="19" t="str">
        <f>IF(D12="Dry Year Annual Average","DYAA ",IF(D12="dry year critical period","DYCP ",0))</f>
        <v xml:space="preserve">DYAA </v>
      </c>
      <c r="F12" s="19" t="str">
        <f>IF(D12="Dry Year Annual Average","Normal Year Annual Average ",IF(D12="dry year critical period","Normal Year Critical Period ",0))</f>
        <v xml:space="preserve">Normal Year Annual Average </v>
      </c>
      <c r="G12" s="14"/>
      <c r="H12" s="14"/>
      <c r="I12" s="14"/>
      <c r="J12" s="14"/>
      <c r="K12" s="15"/>
      <c r="L12" s="637" t="s">
        <v>763</v>
      </c>
    </row>
    <row r="13" spans="1:12" ht="15.75" x14ac:dyDescent="0.25">
      <c r="A13" s="9"/>
      <c r="B13" s="10" t="s">
        <v>8</v>
      </c>
      <c r="C13" s="20"/>
      <c r="D13" s="21" t="s">
        <v>827</v>
      </c>
      <c r="E13" s="13"/>
      <c r="F13" s="14"/>
      <c r="G13" s="14"/>
      <c r="H13" s="14"/>
      <c r="I13" s="14"/>
      <c r="J13" s="14"/>
      <c r="K13" s="15"/>
      <c r="L13" s="637" t="s">
        <v>764</v>
      </c>
    </row>
    <row r="14" spans="1:12" ht="15.75" x14ac:dyDescent="0.25">
      <c r="A14" s="9"/>
      <c r="B14" s="10" t="s">
        <v>9</v>
      </c>
      <c r="C14" s="20"/>
      <c r="D14" s="22" t="s">
        <v>777</v>
      </c>
      <c r="E14" s="13"/>
      <c r="F14" s="14"/>
      <c r="G14" s="14"/>
      <c r="H14" s="14"/>
      <c r="I14" s="14"/>
      <c r="J14" s="14"/>
      <c r="K14" s="15"/>
      <c r="L14" s="637" t="s">
        <v>765</v>
      </c>
    </row>
    <row r="15" spans="1:12" ht="15.75" x14ac:dyDescent="0.25">
      <c r="A15" s="14"/>
      <c r="B15" s="10" t="s">
        <v>10</v>
      </c>
      <c r="C15" s="20"/>
      <c r="D15" s="12" t="s">
        <v>828</v>
      </c>
      <c r="E15" s="20" t="s">
        <v>11</v>
      </c>
      <c r="F15" s="12" t="s">
        <v>828</v>
      </c>
      <c r="G15" s="23"/>
      <c r="H15" s="20" t="s">
        <v>12</v>
      </c>
      <c r="I15" s="24">
        <v>43774</v>
      </c>
      <c r="J15" s="14"/>
      <c r="K15" s="15"/>
    </row>
    <row r="16" spans="1:12" ht="15.75" x14ac:dyDescent="0.25">
      <c r="A16" s="14"/>
      <c r="B16" s="10"/>
      <c r="C16" s="20"/>
      <c r="D16" s="25"/>
      <c r="E16" s="23"/>
      <c r="F16" s="23"/>
      <c r="G16" s="23"/>
      <c r="H16" s="20"/>
      <c r="I16" s="23"/>
      <c r="J16" s="14"/>
      <c r="K16" s="15"/>
      <c r="L16" s="635"/>
    </row>
    <row r="17" spans="1:12" ht="15.75" x14ac:dyDescent="0.25">
      <c r="A17" s="26"/>
      <c r="B17" s="10" t="s">
        <v>13</v>
      </c>
      <c r="C17" s="14"/>
      <c r="D17" s="12" t="str">
        <f>B4</f>
        <v>v15 - June 2018</v>
      </c>
      <c r="E17" s="14"/>
      <c r="F17" s="27" t="s">
        <v>14</v>
      </c>
      <c r="G17" s="14"/>
      <c r="H17" s="14"/>
      <c r="I17" s="14"/>
      <c r="J17" s="14"/>
      <c r="K17" s="15"/>
      <c r="L17" s="635"/>
    </row>
    <row r="18" spans="1:12" ht="15.75" thickBot="1" x14ac:dyDescent="0.25">
      <c r="A18" s="2"/>
      <c r="B18" s="28"/>
      <c r="C18" s="5"/>
      <c r="D18" s="2"/>
      <c r="E18" s="5"/>
      <c r="F18" s="5"/>
      <c r="G18" s="5"/>
      <c r="H18" s="5"/>
      <c r="I18" s="5"/>
      <c r="J18" s="5"/>
      <c r="K18" s="6"/>
      <c r="L18" s="29"/>
    </row>
    <row r="19" spans="1:12" ht="26.25" x14ac:dyDescent="0.4">
      <c r="A19" s="30"/>
      <c r="B19" s="8" t="s">
        <v>15</v>
      </c>
      <c r="C19" s="31"/>
      <c r="D19" s="31"/>
      <c r="E19" s="32"/>
      <c r="F19" s="32"/>
      <c r="G19" s="31"/>
      <c r="H19" s="31"/>
      <c r="I19" s="31"/>
      <c r="J19" s="3"/>
      <c r="K19" s="4"/>
      <c r="L19" s="2"/>
    </row>
    <row r="20" spans="1:12" ht="26.25" x14ac:dyDescent="0.4">
      <c r="A20" s="30"/>
      <c r="B20" s="33"/>
      <c r="C20" s="5"/>
      <c r="D20" s="5"/>
      <c r="E20" s="5"/>
      <c r="F20" s="5"/>
      <c r="G20" s="5"/>
      <c r="H20" s="5"/>
      <c r="I20" s="5"/>
      <c r="J20" s="5"/>
      <c r="K20" s="6"/>
      <c r="L20" s="2"/>
    </row>
    <row r="21" spans="1:12" x14ac:dyDescent="0.2">
      <c r="A21" s="2"/>
      <c r="B21" s="34"/>
      <c r="C21" s="35" t="s">
        <v>16</v>
      </c>
      <c r="D21" s="35"/>
      <c r="E21" s="35"/>
      <c r="F21" s="36"/>
      <c r="G21" s="36"/>
      <c r="H21" s="36"/>
      <c r="I21" s="36"/>
      <c r="J21" s="36"/>
      <c r="K21" s="6"/>
      <c r="L21" s="2"/>
    </row>
    <row r="22" spans="1:12" ht="18.600000000000001" customHeight="1" x14ac:dyDescent="0.4">
      <c r="A22" s="30"/>
      <c r="B22" s="33"/>
      <c r="C22" s="36"/>
      <c r="D22" s="36"/>
      <c r="E22" s="36"/>
      <c r="F22" s="36"/>
      <c r="G22" s="36"/>
      <c r="H22" s="36"/>
      <c r="I22" s="36"/>
      <c r="J22" s="36"/>
      <c r="K22" s="6"/>
      <c r="L22" s="2"/>
    </row>
    <row r="23" spans="1:12" ht="18" x14ac:dyDescent="0.25">
      <c r="A23" s="37"/>
      <c r="B23" s="38"/>
      <c r="C23" s="35" t="s">
        <v>17</v>
      </c>
      <c r="D23" s="35"/>
      <c r="E23" s="35"/>
      <c r="F23" s="36"/>
      <c r="G23" s="36"/>
      <c r="H23" s="36"/>
      <c r="I23" s="36"/>
      <c r="J23" s="36"/>
      <c r="K23" s="6"/>
      <c r="L23" s="2"/>
    </row>
    <row r="24" spans="1:12" x14ac:dyDescent="0.2">
      <c r="A24" s="2"/>
      <c r="B24" s="39"/>
      <c r="C24" s="35"/>
      <c r="D24" s="35"/>
      <c r="E24" s="35"/>
      <c r="F24" s="36"/>
      <c r="G24" s="36"/>
      <c r="H24" s="36"/>
      <c r="I24" s="36"/>
      <c r="J24" s="36"/>
      <c r="K24" s="6"/>
      <c r="L24" s="2"/>
    </row>
    <row r="25" spans="1:12" x14ac:dyDescent="0.2">
      <c r="A25" s="2"/>
      <c r="B25" s="40"/>
      <c r="C25" s="35" t="s">
        <v>18</v>
      </c>
      <c r="D25" s="35"/>
      <c r="E25" s="35"/>
      <c r="F25" s="36"/>
      <c r="G25" s="36"/>
      <c r="H25" s="36"/>
      <c r="I25" s="36"/>
      <c r="J25" s="36"/>
      <c r="K25" s="6"/>
      <c r="L25" s="2"/>
    </row>
    <row r="26" spans="1:12" x14ac:dyDescent="0.2">
      <c r="A26" s="2"/>
      <c r="B26" s="39"/>
      <c r="C26" s="35"/>
      <c r="D26" s="35"/>
      <c r="E26" s="35"/>
      <c r="F26" s="36"/>
      <c r="G26" s="36"/>
      <c r="H26" s="36"/>
      <c r="I26" s="36"/>
      <c r="J26" s="36"/>
      <c r="K26" s="6"/>
      <c r="L26" s="2"/>
    </row>
    <row r="27" spans="1:12" x14ac:dyDescent="0.2">
      <c r="A27" s="2"/>
      <c r="B27" s="41"/>
      <c r="C27" s="35" t="s">
        <v>19</v>
      </c>
      <c r="D27" s="35"/>
      <c r="E27" s="35"/>
      <c r="F27" s="36"/>
      <c r="G27" s="36"/>
      <c r="H27" s="36"/>
      <c r="I27" s="36"/>
      <c r="J27" s="36"/>
      <c r="K27" s="6"/>
      <c r="L27" s="2"/>
    </row>
    <row r="28" spans="1:12" x14ac:dyDescent="0.2">
      <c r="A28" s="2"/>
      <c r="B28" s="39"/>
      <c r="C28" s="35"/>
      <c r="D28" s="35"/>
      <c r="E28" s="35"/>
      <c r="F28" s="36"/>
      <c r="G28" s="36"/>
      <c r="H28" s="36"/>
      <c r="I28" s="36"/>
      <c r="J28" s="36"/>
      <c r="K28" s="6"/>
      <c r="L28" s="2"/>
    </row>
    <row r="29" spans="1:12" x14ac:dyDescent="0.2">
      <c r="A29" s="2"/>
      <c r="B29" s="42"/>
      <c r="C29" s="35" t="s">
        <v>20</v>
      </c>
      <c r="D29" s="35"/>
      <c r="E29" s="35"/>
      <c r="F29" s="36"/>
      <c r="G29" s="36"/>
      <c r="H29" s="36"/>
      <c r="I29" s="36"/>
      <c r="J29" s="36"/>
      <c r="K29" s="6"/>
      <c r="L29" s="2"/>
    </row>
    <row r="30" spans="1:12" ht="15.75" thickBot="1" x14ac:dyDescent="0.25">
      <c r="A30" s="2"/>
      <c r="B30" s="43"/>
      <c r="C30" s="44"/>
      <c r="D30" s="44"/>
      <c r="E30" s="44"/>
      <c r="F30" s="44"/>
      <c r="G30" s="45"/>
      <c r="H30" s="45"/>
      <c r="I30" s="45"/>
      <c r="J30" s="45"/>
      <c r="K30" s="46"/>
      <c r="L30" s="2"/>
    </row>
    <row r="31" spans="1:12" ht="15.75" x14ac:dyDescent="0.25">
      <c r="A31" s="2"/>
      <c r="B31" s="8" t="s">
        <v>21</v>
      </c>
      <c r="C31" s="47"/>
      <c r="D31" s="48" t="s">
        <v>22</v>
      </c>
      <c r="E31" s="3"/>
      <c r="F31" s="3"/>
      <c r="G31" s="3"/>
      <c r="H31" s="3"/>
      <c r="I31" s="49"/>
      <c r="J31" s="3"/>
      <c r="K31" s="4"/>
      <c r="L31" s="29"/>
    </row>
    <row r="32" spans="1:12" ht="15.75" x14ac:dyDescent="0.25">
      <c r="A32" s="2"/>
      <c r="B32" s="50" t="s">
        <v>23</v>
      </c>
      <c r="C32" s="5"/>
      <c r="D32" s="14" t="s">
        <v>24</v>
      </c>
      <c r="E32" s="14"/>
      <c r="F32" s="14"/>
      <c r="G32" s="14"/>
      <c r="H32" s="14"/>
      <c r="I32" s="51"/>
      <c r="J32" s="14"/>
      <c r="K32" s="15"/>
      <c r="L32" s="29"/>
    </row>
    <row r="33" spans="1:12" ht="15.75" x14ac:dyDescent="0.25">
      <c r="A33" s="2"/>
      <c r="B33" s="50" t="s">
        <v>25</v>
      </c>
      <c r="C33" s="5"/>
      <c r="D33" s="52" t="s">
        <v>26</v>
      </c>
      <c r="E33" s="14"/>
      <c r="F33" s="5"/>
      <c r="G33" s="14"/>
      <c r="H33" s="14"/>
      <c r="I33" s="53"/>
      <c r="J33" s="14"/>
      <c r="K33" s="15"/>
      <c r="L33" s="29"/>
    </row>
    <row r="34" spans="1:12" ht="15.75" x14ac:dyDescent="0.25">
      <c r="A34" s="2"/>
      <c r="B34" s="50" t="s">
        <v>27</v>
      </c>
      <c r="C34" s="5"/>
      <c r="D34" s="52" t="s">
        <v>28</v>
      </c>
      <c r="E34" s="14"/>
      <c r="F34" s="5"/>
      <c r="G34" s="14"/>
      <c r="H34" s="14"/>
      <c r="I34" s="53"/>
      <c r="J34" s="14"/>
      <c r="K34" s="15"/>
      <c r="L34" s="29"/>
    </row>
    <row r="35" spans="1:12" ht="15.75" x14ac:dyDescent="0.25">
      <c r="A35" s="2"/>
      <c r="B35" s="50" t="s">
        <v>29</v>
      </c>
      <c r="C35" s="5"/>
      <c r="D35" s="35" t="s">
        <v>30</v>
      </c>
      <c r="E35" s="14"/>
      <c r="F35" s="5"/>
      <c r="G35" s="14"/>
      <c r="H35" s="14"/>
      <c r="I35" s="53"/>
      <c r="J35" s="14"/>
      <c r="K35" s="15"/>
      <c r="L35" s="2"/>
    </row>
    <row r="36" spans="1:12" ht="15.75" x14ac:dyDescent="0.25">
      <c r="A36" s="2"/>
      <c r="B36" s="50" t="s">
        <v>31</v>
      </c>
      <c r="C36" s="5"/>
      <c r="D36" s="35" t="s">
        <v>32</v>
      </c>
      <c r="E36" s="14"/>
      <c r="F36" s="5"/>
      <c r="G36" s="14"/>
      <c r="H36" s="14"/>
      <c r="I36" s="51"/>
      <c r="J36" s="14"/>
      <c r="K36" s="15"/>
      <c r="L36" s="2"/>
    </row>
    <row r="37" spans="1:12" ht="15.75" x14ac:dyDescent="0.25">
      <c r="A37" s="2"/>
      <c r="B37" s="50" t="s">
        <v>33</v>
      </c>
      <c r="C37" s="5"/>
      <c r="D37" s="35" t="s">
        <v>769</v>
      </c>
      <c r="E37" s="14"/>
      <c r="F37" s="5"/>
      <c r="G37" s="14"/>
      <c r="H37" s="14"/>
      <c r="I37" s="51"/>
      <c r="J37" s="14"/>
      <c r="K37" s="15"/>
      <c r="L37" s="2"/>
    </row>
    <row r="38" spans="1:12" ht="15.75" x14ac:dyDescent="0.25">
      <c r="A38" s="2"/>
      <c r="B38" s="50" t="s">
        <v>34</v>
      </c>
      <c r="C38" s="5"/>
      <c r="D38" s="52" t="s">
        <v>35</v>
      </c>
      <c r="E38" s="14"/>
      <c r="F38" s="5"/>
      <c r="G38" s="14"/>
      <c r="H38" s="14"/>
      <c r="I38" s="51"/>
      <c r="J38" s="14"/>
      <c r="K38" s="15"/>
      <c r="L38" s="2"/>
    </row>
    <row r="39" spans="1:12" ht="15.75" x14ac:dyDescent="0.25">
      <c r="A39" s="2"/>
      <c r="B39" s="50" t="s">
        <v>36</v>
      </c>
      <c r="C39" s="5"/>
      <c r="D39" s="52" t="s">
        <v>37</v>
      </c>
      <c r="E39" s="14"/>
      <c r="F39" s="5"/>
      <c r="G39" s="14"/>
      <c r="H39" s="14"/>
      <c r="I39" s="51"/>
      <c r="J39" s="14"/>
      <c r="K39" s="15"/>
      <c r="L39" s="2"/>
    </row>
    <row r="40" spans="1:12" ht="15.75" x14ac:dyDescent="0.25">
      <c r="A40" s="2"/>
      <c r="B40" s="50" t="s">
        <v>38</v>
      </c>
      <c r="C40" s="5"/>
      <c r="D40" s="52" t="s">
        <v>39</v>
      </c>
      <c r="E40" s="14"/>
      <c r="F40" s="5"/>
      <c r="G40" s="14"/>
      <c r="H40" s="14"/>
      <c r="I40" s="51"/>
      <c r="J40" s="14"/>
      <c r="K40" s="15"/>
      <c r="L40" s="2"/>
    </row>
    <row r="41" spans="1:12" ht="15.75" x14ac:dyDescent="0.25">
      <c r="A41" s="2"/>
      <c r="B41" s="50" t="s">
        <v>40</v>
      </c>
      <c r="C41" s="5"/>
      <c r="D41" s="52" t="s">
        <v>41</v>
      </c>
      <c r="E41" s="14"/>
      <c r="F41" s="5"/>
      <c r="G41" s="14"/>
      <c r="H41" s="14"/>
      <c r="I41" s="51"/>
      <c r="J41" s="14"/>
      <c r="K41" s="15"/>
      <c r="L41" s="2"/>
    </row>
    <row r="42" spans="1:12" ht="15.75" x14ac:dyDescent="0.25">
      <c r="A42" s="2"/>
      <c r="B42" s="50" t="s">
        <v>42</v>
      </c>
      <c r="C42" s="5"/>
      <c r="D42" s="52" t="s">
        <v>43</v>
      </c>
      <c r="E42" s="14"/>
      <c r="F42" s="5"/>
      <c r="G42" s="14"/>
      <c r="H42" s="14"/>
      <c r="I42" s="51"/>
      <c r="J42" s="14"/>
      <c r="K42" s="15"/>
      <c r="L42" s="2"/>
    </row>
    <row r="43" spans="1:12" ht="16.5" thickBot="1" x14ac:dyDescent="0.3">
      <c r="A43" s="2"/>
      <c r="B43" s="54"/>
      <c r="C43" s="55"/>
      <c r="D43" s="56"/>
      <c r="E43" s="57"/>
      <c r="F43" s="58"/>
      <c r="G43" s="57"/>
      <c r="H43" s="57"/>
      <c r="I43" s="59"/>
      <c r="J43" s="57"/>
      <c r="K43" s="60"/>
      <c r="L43" s="2"/>
    </row>
    <row r="44" spans="1:12" ht="15.75" x14ac:dyDescent="0.25">
      <c r="A44" s="2"/>
      <c r="B44" s="61"/>
      <c r="C44" s="61"/>
      <c r="D44" s="14"/>
      <c r="E44" s="14"/>
      <c r="F44" s="14"/>
      <c r="G44" s="14"/>
      <c r="H44" s="14"/>
      <c r="I44" s="14"/>
      <c r="J44" s="14"/>
      <c r="K44" s="14"/>
      <c r="L44" s="2"/>
    </row>
  </sheetData>
  <mergeCells count="4">
    <mergeCell ref="B2:K2"/>
    <mergeCell ref="B4:D4"/>
    <mergeCell ref="B5:D5"/>
    <mergeCell ref="B6:D6"/>
  </mergeCells>
  <dataValidations count="1">
    <dataValidation type="list" allowBlank="1" showInputMessage="1" showErrorMessage="1" sqref="D12">
      <formula1>$L$11:$L$14</formula1>
    </dataValidation>
  </dataValidations>
  <pageMargins left="0.7" right="0.7" top="0.75" bottom="0.75" header="0.3" footer="0.3"/>
  <pageSetup paperSize="9" orientation="portrait"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topLeftCell="A37" zoomScaleNormal="100" workbookViewId="0"/>
  </sheetViews>
  <sheetFormatPr defaultColWidth="8.88671875" defaultRowHeight="15" x14ac:dyDescent="0.2"/>
  <cols>
    <col min="1" max="1" width="4.109375" customWidth="1"/>
    <col min="2" max="3" width="6.88671875" customWidth="1"/>
    <col min="4" max="4" width="36.88671875" customWidth="1"/>
    <col min="5" max="5" width="39.21875" customWidth="1"/>
    <col min="6" max="6" width="6.88671875" customWidth="1"/>
    <col min="7" max="7" width="8.21875" bestFit="1" customWidth="1"/>
    <col min="8" max="36" width="11.44140625" customWidth="1"/>
    <col min="257" max="257" width="4.109375" customWidth="1"/>
    <col min="258" max="259" width="6.88671875" customWidth="1"/>
    <col min="260" max="260" width="36.88671875" customWidth="1"/>
    <col min="261" max="261" width="39.21875" customWidth="1"/>
    <col min="262" max="262" width="6.88671875" customWidth="1"/>
    <col min="263" max="263" width="8.21875" bestFit="1" customWidth="1"/>
    <col min="264" max="292" width="11.44140625" customWidth="1"/>
    <col min="513" max="513" width="4.109375" customWidth="1"/>
    <col min="514" max="515" width="6.88671875" customWidth="1"/>
    <col min="516" max="516" width="36.88671875" customWidth="1"/>
    <col min="517" max="517" width="39.21875" customWidth="1"/>
    <col min="518" max="518" width="6.88671875" customWidth="1"/>
    <col min="519" max="519" width="8.21875" bestFit="1" customWidth="1"/>
    <col min="520" max="548" width="11.44140625" customWidth="1"/>
    <col min="769" max="769" width="4.109375" customWidth="1"/>
    <col min="770" max="771" width="6.88671875" customWidth="1"/>
    <col min="772" max="772" width="36.88671875" customWidth="1"/>
    <col min="773" max="773" width="39.21875" customWidth="1"/>
    <col min="774" max="774" width="6.88671875" customWidth="1"/>
    <col min="775" max="775" width="8.21875" bestFit="1" customWidth="1"/>
    <col min="776" max="804" width="11.44140625" customWidth="1"/>
    <col min="1025" max="1025" width="4.109375" customWidth="1"/>
    <col min="1026" max="1027" width="6.88671875" customWidth="1"/>
    <col min="1028" max="1028" width="36.88671875" customWidth="1"/>
    <col min="1029" max="1029" width="39.21875" customWidth="1"/>
    <col min="1030" max="1030" width="6.88671875" customWidth="1"/>
    <col min="1031" max="1031" width="8.21875" bestFit="1" customWidth="1"/>
    <col min="1032" max="1060" width="11.44140625" customWidth="1"/>
    <col min="1281" max="1281" width="4.109375" customWidth="1"/>
    <col min="1282" max="1283" width="6.88671875" customWidth="1"/>
    <col min="1284" max="1284" width="36.88671875" customWidth="1"/>
    <col min="1285" max="1285" width="39.21875" customWidth="1"/>
    <col min="1286" max="1286" width="6.88671875" customWidth="1"/>
    <col min="1287" max="1287" width="8.21875" bestFit="1" customWidth="1"/>
    <col min="1288" max="1316" width="11.44140625" customWidth="1"/>
    <col min="1537" max="1537" width="4.109375" customWidth="1"/>
    <col min="1538" max="1539" width="6.88671875" customWidth="1"/>
    <col min="1540" max="1540" width="36.88671875" customWidth="1"/>
    <col min="1541" max="1541" width="39.21875" customWidth="1"/>
    <col min="1542" max="1542" width="6.88671875" customWidth="1"/>
    <col min="1543" max="1543" width="8.21875" bestFit="1" customWidth="1"/>
    <col min="1544" max="1572" width="11.44140625" customWidth="1"/>
    <col min="1793" max="1793" width="4.109375" customWidth="1"/>
    <col min="1794" max="1795" width="6.88671875" customWidth="1"/>
    <col min="1796" max="1796" width="36.88671875" customWidth="1"/>
    <col min="1797" max="1797" width="39.21875" customWidth="1"/>
    <col min="1798" max="1798" width="6.88671875" customWidth="1"/>
    <col min="1799" max="1799" width="8.21875" bestFit="1" customWidth="1"/>
    <col min="1800" max="1828" width="11.44140625" customWidth="1"/>
    <col min="2049" max="2049" width="4.109375" customWidth="1"/>
    <col min="2050" max="2051" width="6.88671875" customWidth="1"/>
    <col min="2052" max="2052" width="36.88671875" customWidth="1"/>
    <col min="2053" max="2053" width="39.21875" customWidth="1"/>
    <col min="2054" max="2054" width="6.88671875" customWidth="1"/>
    <col min="2055" max="2055" width="8.21875" bestFit="1" customWidth="1"/>
    <col min="2056" max="2084" width="11.44140625" customWidth="1"/>
    <col min="2305" max="2305" width="4.109375" customWidth="1"/>
    <col min="2306" max="2307" width="6.88671875" customWidth="1"/>
    <col min="2308" max="2308" width="36.88671875" customWidth="1"/>
    <col min="2309" max="2309" width="39.21875" customWidth="1"/>
    <col min="2310" max="2310" width="6.88671875" customWidth="1"/>
    <col min="2311" max="2311" width="8.21875" bestFit="1" customWidth="1"/>
    <col min="2312" max="2340" width="11.44140625" customWidth="1"/>
    <col min="2561" max="2561" width="4.109375" customWidth="1"/>
    <col min="2562" max="2563" width="6.88671875" customWidth="1"/>
    <col min="2564" max="2564" width="36.88671875" customWidth="1"/>
    <col min="2565" max="2565" width="39.21875" customWidth="1"/>
    <col min="2566" max="2566" width="6.88671875" customWidth="1"/>
    <col min="2567" max="2567" width="8.21875" bestFit="1" customWidth="1"/>
    <col min="2568" max="2596" width="11.44140625" customWidth="1"/>
    <col min="2817" max="2817" width="4.109375" customWidth="1"/>
    <col min="2818" max="2819" width="6.88671875" customWidth="1"/>
    <col min="2820" max="2820" width="36.88671875" customWidth="1"/>
    <col min="2821" max="2821" width="39.21875" customWidth="1"/>
    <col min="2822" max="2822" width="6.88671875" customWidth="1"/>
    <col min="2823" max="2823" width="8.21875" bestFit="1" customWidth="1"/>
    <col min="2824" max="2852" width="11.44140625" customWidth="1"/>
    <col min="3073" max="3073" width="4.109375" customWidth="1"/>
    <col min="3074" max="3075" width="6.88671875" customWidth="1"/>
    <col min="3076" max="3076" width="36.88671875" customWidth="1"/>
    <col min="3077" max="3077" width="39.21875" customWidth="1"/>
    <col min="3078" max="3078" width="6.88671875" customWidth="1"/>
    <col min="3079" max="3079" width="8.21875" bestFit="1" customWidth="1"/>
    <col min="3080" max="3108" width="11.44140625" customWidth="1"/>
    <col min="3329" max="3329" width="4.109375" customWidth="1"/>
    <col min="3330" max="3331" width="6.88671875" customWidth="1"/>
    <col min="3332" max="3332" width="36.88671875" customWidth="1"/>
    <col min="3333" max="3333" width="39.21875" customWidth="1"/>
    <col min="3334" max="3334" width="6.88671875" customWidth="1"/>
    <col min="3335" max="3335" width="8.21875" bestFit="1" customWidth="1"/>
    <col min="3336" max="3364" width="11.44140625" customWidth="1"/>
    <col min="3585" max="3585" width="4.109375" customWidth="1"/>
    <col min="3586" max="3587" width="6.88671875" customWidth="1"/>
    <col min="3588" max="3588" width="36.88671875" customWidth="1"/>
    <col min="3589" max="3589" width="39.21875" customWidth="1"/>
    <col min="3590" max="3590" width="6.88671875" customWidth="1"/>
    <col min="3591" max="3591" width="8.21875" bestFit="1" customWidth="1"/>
    <col min="3592" max="3620" width="11.44140625" customWidth="1"/>
    <col min="3841" max="3841" width="4.109375" customWidth="1"/>
    <col min="3842" max="3843" width="6.88671875" customWidth="1"/>
    <col min="3844" max="3844" width="36.88671875" customWidth="1"/>
    <col min="3845" max="3845" width="39.21875" customWidth="1"/>
    <col min="3846" max="3846" width="6.88671875" customWidth="1"/>
    <col min="3847" max="3847" width="8.21875" bestFit="1" customWidth="1"/>
    <col min="3848" max="3876" width="11.44140625" customWidth="1"/>
    <col min="4097" max="4097" width="4.109375" customWidth="1"/>
    <col min="4098" max="4099" width="6.88671875" customWidth="1"/>
    <col min="4100" max="4100" width="36.88671875" customWidth="1"/>
    <col min="4101" max="4101" width="39.21875" customWidth="1"/>
    <col min="4102" max="4102" width="6.88671875" customWidth="1"/>
    <col min="4103" max="4103" width="8.21875" bestFit="1" customWidth="1"/>
    <col min="4104" max="4132" width="11.44140625" customWidth="1"/>
    <col min="4353" max="4353" width="4.109375" customWidth="1"/>
    <col min="4354" max="4355" width="6.88671875" customWidth="1"/>
    <col min="4356" max="4356" width="36.88671875" customWidth="1"/>
    <col min="4357" max="4357" width="39.21875" customWidth="1"/>
    <col min="4358" max="4358" width="6.88671875" customWidth="1"/>
    <col min="4359" max="4359" width="8.21875" bestFit="1" customWidth="1"/>
    <col min="4360" max="4388" width="11.44140625" customWidth="1"/>
    <col min="4609" max="4609" width="4.109375" customWidth="1"/>
    <col min="4610" max="4611" width="6.88671875" customWidth="1"/>
    <col min="4612" max="4612" width="36.88671875" customWidth="1"/>
    <col min="4613" max="4613" width="39.21875" customWidth="1"/>
    <col min="4614" max="4614" width="6.88671875" customWidth="1"/>
    <col min="4615" max="4615" width="8.21875" bestFit="1" customWidth="1"/>
    <col min="4616" max="4644" width="11.44140625" customWidth="1"/>
    <col min="4865" max="4865" width="4.109375" customWidth="1"/>
    <col min="4866" max="4867" width="6.88671875" customWidth="1"/>
    <col min="4868" max="4868" width="36.88671875" customWidth="1"/>
    <col min="4869" max="4869" width="39.21875" customWidth="1"/>
    <col min="4870" max="4870" width="6.88671875" customWidth="1"/>
    <col min="4871" max="4871" width="8.21875" bestFit="1" customWidth="1"/>
    <col min="4872" max="4900" width="11.44140625" customWidth="1"/>
    <col min="5121" max="5121" width="4.109375" customWidth="1"/>
    <col min="5122" max="5123" width="6.88671875" customWidth="1"/>
    <col min="5124" max="5124" width="36.88671875" customWidth="1"/>
    <col min="5125" max="5125" width="39.21875" customWidth="1"/>
    <col min="5126" max="5126" width="6.88671875" customWidth="1"/>
    <col min="5127" max="5127" width="8.21875" bestFit="1" customWidth="1"/>
    <col min="5128" max="5156" width="11.44140625" customWidth="1"/>
    <col min="5377" max="5377" width="4.109375" customWidth="1"/>
    <col min="5378" max="5379" width="6.88671875" customWidth="1"/>
    <col min="5380" max="5380" width="36.88671875" customWidth="1"/>
    <col min="5381" max="5381" width="39.21875" customWidth="1"/>
    <col min="5382" max="5382" width="6.88671875" customWidth="1"/>
    <col min="5383" max="5383" width="8.21875" bestFit="1" customWidth="1"/>
    <col min="5384" max="5412" width="11.44140625" customWidth="1"/>
    <col min="5633" max="5633" width="4.109375" customWidth="1"/>
    <col min="5634" max="5635" width="6.88671875" customWidth="1"/>
    <col min="5636" max="5636" width="36.88671875" customWidth="1"/>
    <col min="5637" max="5637" width="39.21875" customWidth="1"/>
    <col min="5638" max="5638" width="6.88671875" customWidth="1"/>
    <col min="5639" max="5639" width="8.21875" bestFit="1" customWidth="1"/>
    <col min="5640" max="5668" width="11.44140625" customWidth="1"/>
    <col min="5889" max="5889" width="4.109375" customWidth="1"/>
    <col min="5890" max="5891" width="6.88671875" customWidth="1"/>
    <col min="5892" max="5892" width="36.88671875" customWidth="1"/>
    <col min="5893" max="5893" width="39.21875" customWidth="1"/>
    <col min="5894" max="5894" width="6.88671875" customWidth="1"/>
    <col min="5895" max="5895" width="8.21875" bestFit="1" customWidth="1"/>
    <col min="5896" max="5924" width="11.44140625" customWidth="1"/>
    <col min="6145" max="6145" width="4.109375" customWidth="1"/>
    <col min="6146" max="6147" width="6.88671875" customWidth="1"/>
    <col min="6148" max="6148" width="36.88671875" customWidth="1"/>
    <col min="6149" max="6149" width="39.21875" customWidth="1"/>
    <col min="6150" max="6150" width="6.88671875" customWidth="1"/>
    <col min="6151" max="6151" width="8.21875" bestFit="1" customWidth="1"/>
    <col min="6152" max="6180" width="11.44140625" customWidth="1"/>
    <col min="6401" max="6401" width="4.109375" customWidth="1"/>
    <col min="6402" max="6403" width="6.88671875" customWidth="1"/>
    <col min="6404" max="6404" width="36.88671875" customWidth="1"/>
    <col min="6405" max="6405" width="39.21875" customWidth="1"/>
    <col min="6406" max="6406" width="6.88671875" customWidth="1"/>
    <col min="6407" max="6407" width="8.21875" bestFit="1" customWidth="1"/>
    <col min="6408" max="6436" width="11.44140625" customWidth="1"/>
    <col min="6657" max="6657" width="4.109375" customWidth="1"/>
    <col min="6658" max="6659" width="6.88671875" customWidth="1"/>
    <col min="6660" max="6660" width="36.88671875" customWidth="1"/>
    <col min="6661" max="6661" width="39.21875" customWidth="1"/>
    <col min="6662" max="6662" width="6.88671875" customWidth="1"/>
    <col min="6663" max="6663" width="8.21875" bestFit="1" customWidth="1"/>
    <col min="6664" max="6692" width="11.44140625" customWidth="1"/>
    <col min="6913" max="6913" width="4.109375" customWidth="1"/>
    <col min="6914" max="6915" width="6.88671875" customWidth="1"/>
    <col min="6916" max="6916" width="36.88671875" customWidth="1"/>
    <col min="6917" max="6917" width="39.21875" customWidth="1"/>
    <col min="6918" max="6918" width="6.88671875" customWidth="1"/>
    <col min="6919" max="6919" width="8.21875" bestFit="1" customWidth="1"/>
    <col min="6920" max="6948" width="11.44140625" customWidth="1"/>
    <col min="7169" max="7169" width="4.109375" customWidth="1"/>
    <col min="7170" max="7171" width="6.88671875" customWidth="1"/>
    <col min="7172" max="7172" width="36.88671875" customWidth="1"/>
    <col min="7173" max="7173" width="39.21875" customWidth="1"/>
    <col min="7174" max="7174" width="6.88671875" customWidth="1"/>
    <col min="7175" max="7175" width="8.21875" bestFit="1" customWidth="1"/>
    <col min="7176" max="7204" width="11.44140625" customWidth="1"/>
    <col min="7425" max="7425" width="4.109375" customWidth="1"/>
    <col min="7426" max="7427" width="6.88671875" customWidth="1"/>
    <col min="7428" max="7428" width="36.88671875" customWidth="1"/>
    <col min="7429" max="7429" width="39.21875" customWidth="1"/>
    <col min="7430" max="7430" width="6.88671875" customWidth="1"/>
    <col min="7431" max="7431" width="8.21875" bestFit="1" customWidth="1"/>
    <col min="7432" max="7460" width="11.44140625" customWidth="1"/>
    <col min="7681" max="7681" width="4.109375" customWidth="1"/>
    <col min="7682" max="7683" width="6.88671875" customWidth="1"/>
    <col min="7684" max="7684" width="36.88671875" customWidth="1"/>
    <col min="7685" max="7685" width="39.21875" customWidth="1"/>
    <col min="7686" max="7686" width="6.88671875" customWidth="1"/>
    <col min="7687" max="7687" width="8.21875" bestFit="1" customWidth="1"/>
    <col min="7688" max="7716" width="11.44140625" customWidth="1"/>
    <col min="7937" max="7937" width="4.109375" customWidth="1"/>
    <col min="7938" max="7939" width="6.88671875" customWidth="1"/>
    <col min="7940" max="7940" width="36.88671875" customWidth="1"/>
    <col min="7941" max="7941" width="39.21875" customWidth="1"/>
    <col min="7942" max="7942" width="6.88671875" customWidth="1"/>
    <col min="7943" max="7943" width="8.21875" bestFit="1" customWidth="1"/>
    <col min="7944" max="7972" width="11.44140625" customWidth="1"/>
    <col min="8193" max="8193" width="4.109375" customWidth="1"/>
    <col min="8194" max="8195" width="6.88671875" customWidth="1"/>
    <col min="8196" max="8196" width="36.88671875" customWidth="1"/>
    <col min="8197" max="8197" width="39.21875" customWidth="1"/>
    <col min="8198" max="8198" width="6.88671875" customWidth="1"/>
    <col min="8199" max="8199" width="8.21875" bestFit="1" customWidth="1"/>
    <col min="8200" max="8228" width="11.44140625" customWidth="1"/>
    <col min="8449" max="8449" width="4.109375" customWidth="1"/>
    <col min="8450" max="8451" width="6.88671875" customWidth="1"/>
    <col min="8452" max="8452" width="36.88671875" customWidth="1"/>
    <col min="8453" max="8453" width="39.21875" customWidth="1"/>
    <col min="8454" max="8454" width="6.88671875" customWidth="1"/>
    <col min="8455" max="8455" width="8.21875" bestFit="1" customWidth="1"/>
    <col min="8456" max="8484" width="11.44140625" customWidth="1"/>
    <col min="8705" max="8705" width="4.109375" customWidth="1"/>
    <col min="8706" max="8707" width="6.88671875" customWidth="1"/>
    <col min="8708" max="8708" width="36.88671875" customWidth="1"/>
    <col min="8709" max="8709" width="39.21875" customWidth="1"/>
    <col min="8710" max="8710" width="6.88671875" customWidth="1"/>
    <col min="8711" max="8711" width="8.21875" bestFit="1" customWidth="1"/>
    <col min="8712" max="8740" width="11.44140625" customWidth="1"/>
    <col min="8961" max="8961" width="4.109375" customWidth="1"/>
    <col min="8962" max="8963" width="6.88671875" customWidth="1"/>
    <col min="8964" max="8964" width="36.88671875" customWidth="1"/>
    <col min="8965" max="8965" width="39.21875" customWidth="1"/>
    <col min="8966" max="8966" width="6.88671875" customWidth="1"/>
    <col min="8967" max="8967" width="8.21875" bestFit="1" customWidth="1"/>
    <col min="8968" max="8996" width="11.44140625" customWidth="1"/>
    <col min="9217" max="9217" width="4.109375" customWidth="1"/>
    <col min="9218" max="9219" width="6.88671875" customWidth="1"/>
    <col min="9220" max="9220" width="36.88671875" customWidth="1"/>
    <col min="9221" max="9221" width="39.21875" customWidth="1"/>
    <col min="9222" max="9222" width="6.88671875" customWidth="1"/>
    <col min="9223" max="9223" width="8.21875" bestFit="1" customWidth="1"/>
    <col min="9224" max="9252" width="11.44140625" customWidth="1"/>
    <col min="9473" max="9473" width="4.109375" customWidth="1"/>
    <col min="9474" max="9475" width="6.88671875" customWidth="1"/>
    <col min="9476" max="9476" width="36.88671875" customWidth="1"/>
    <col min="9477" max="9477" width="39.21875" customWidth="1"/>
    <col min="9478" max="9478" width="6.88671875" customWidth="1"/>
    <col min="9479" max="9479" width="8.21875" bestFit="1" customWidth="1"/>
    <col min="9480" max="9508" width="11.44140625" customWidth="1"/>
    <col min="9729" max="9729" width="4.109375" customWidth="1"/>
    <col min="9730" max="9731" width="6.88671875" customWidth="1"/>
    <col min="9732" max="9732" width="36.88671875" customWidth="1"/>
    <col min="9733" max="9733" width="39.21875" customWidth="1"/>
    <col min="9734" max="9734" width="6.88671875" customWidth="1"/>
    <col min="9735" max="9735" width="8.21875" bestFit="1" customWidth="1"/>
    <col min="9736" max="9764" width="11.44140625" customWidth="1"/>
    <col min="9985" max="9985" width="4.109375" customWidth="1"/>
    <col min="9986" max="9987" width="6.88671875" customWidth="1"/>
    <col min="9988" max="9988" width="36.88671875" customWidth="1"/>
    <col min="9989" max="9989" width="39.21875" customWidth="1"/>
    <col min="9990" max="9990" width="6.88671875" customWidth="1"/>
    <col min="9991" max="9991" width="8.21875" bestFit="1" customWidth="1"/>
    <col min="9992" max="10020" width="11.44140625" customWidth="1"/>
    <col min="10241" max="10241" width="4.109375" customWidth="1"/>
    <col min="10242" max="10243" width="6.88671875" customWidth="1"/>
    <col min="10244" max="10244" width="36.88671875" customWidth="1"/>
    <col min="10245" max="10245" width="39.21875" customWidth="1"/>
    <col min="10246" max="10246" width="6.88671875" customWidth="1"/>
    <col min="10247" max="10247" width="8.21875" bestFit="1" customWidth="1"/>
    <col min="10248" max="10276" width="11.44140625" customWidth="1"/>
    <col min="10497" max="10497" width="4.109375" customWidth="1"/>
    <col min="10498" max="10499" width="6.88671875" customWidth="1"/>
    <col min="10500" max="10500" width="36.88671875" customWidth="1"/>
    <col min="10501" max="10501" width="39.21875" customWidth="1"/>
    <col min="10502" max="10502" width="6.88671875" customWidth="1"/>
    <col min="10503" max="10503" width="8.21875" bestFit="1" customWidth="1"/>
    <col min="10504" max="10532" width="11.44140625" customWidth="1"/>
    <col min="10753" max="10753" width="4.109375" customWidth="1"/>
    <col min="10754" max="10755" width="6.88671875" customWidth="1"/>
    <col min="10756" max="10756" width="36.88671875" customWidth="1"/>
    <col min="10757" max="10757" width="39.21875" customWidth="1"/>
    <col min="10758" max="10758" width="6.88671875" customWidth="1"/>
    <col min="10759" max="10759" width="8.21875" bestFit="1" customWidth="1"/>
    <col min="10760" max="10788" width="11.44140625" customWidth="1"/>
    <col min="11009" max="11009" width="4.109375" customWidth="1"/>
    <col min="11010" max="11011" width="6.88671875" customWidth="1"/>
    <col min="11012" max="11012" width="36.88671875" customWidth="1"/>
    <col min="11013" max="11013" width="39.21875" customWidth="1"/>
    <col min="11014" max="11014" width="6.88671875" customWidth="1"/>
    <col min="11015" max="11015" width="8.21875" bestFit="1" customWidth="1"/>
    <col min="11016" max="11044" width="11.44140625" customWidth="1"/>
    <col min="11265" max="11265" width="4.109375" customWidth="1"/>
    <col min="11266" max="11267" width="6.88671875" customWidth="1"/>
    <col min="11268" max="11268" width="36.88671875" customWidth="1"/>
    <col min="11269" max="11269" width="39.21875" customWidth="1"/>
    <col min="11270" max="11270" width="6.88671875" customWidth="1"/>
    <col min="11271" max="11271" width="8.21875" bestFit="1" customWidth="1"/>
    <col min="11272" max="11300" width="11.44140625" customWidth="1"/>
    <col min="11521" max="11521" width="4.109375" customWidth="1"/>
    <col min="11522" max="11523" width="6.88671875" customWidth="1"/>
    <col min="11524" max="11524" width="36.88671875" customWidth="1"/>
    <col min="11525" max="11525" width="39.21875" customWidth="1"/>
    <col min="11526" max="11526" width="6.88671875" customWidth="1"/>
    <col min="11527" max="11527" width="8.21875" bestFit="1" customWidth="1"/>
    <col min="11528" max="11556" width="11.44140625" customWidth="1"/>
    <col min="11777" max="11777" width="4.109375" customWidth="1"/>
    <col min="11778" max="11779" width="6.88671875" customWidth="1"/>
    <col min="11780" max="11780" width="36.88671875" customWidth="1"/>
    <col min="11781" max="11781" width="39.21875" customWidth="1"/>
    <col min="11782" max="11782" width="6.88671875" customWidth="1"/>
    <col min="11783" max="11783" width="8.21875" bestFit="1" customWidth="1"/>
    <col min="11784" max="11812" width="11.44140625" customWidth="1"/>
    <col min="12033" max="12033" width="4.109375" customWidth="1"/>
    <col min="12034" max="12035" width="6.88671875" customWidth="1"/>
    <col min="12036" max="12036" width="36.88671875" customWidth="1"/>
    <col min="12037" max="12037" width="39.21875" customWidth="1"/>
    <col min="12038" max="12038" width="6.88671875" customWidth="1"/>
    <col min="12039" max="12039" width="8.21875" bestFit="1" customWidth="1"/>
    <col min="12040" max="12068" width="11.44140625" customWidth="1"/>
    <col min="12289" max="12289" width="4.109375" customWidth="1"/>
    <col min="12290" max="12291" width="6.88671875" customWidth="1"/>
    <col min="12292" max="12292" width="36.88671875" customWidth="1"/>
    <col min="12293" max="12293" width="39.21875" customWidth="1"/>
    <col min="12294" max="12294" width="6.88671875" customWidth="1"/>
    <col min="12295" max="12295" width="8.21875" bestFit="1" customWidth="1"/>
    <col min="12296" max="12324" width="11.44140625" customWidth="1"/>
    <col min="12545" max="12545" width="4.109375" customWidth="1"/>
    <col min="12546" max="12547" width="6.88671875" customWidth="1"/>
    <col min="12548" max="12548" width="36.88671875" customWidth="1"/>
    <col min="12549" max="12549" width="39.21875" customWidth="1"/>
    <col min="12550" max="12550" width="6.88671875" customWidth="1"/>
    <col min="12551" max="12551" width="8.21875" bestFit="1" customWidth="1"/>
    <col min="12552" max="12580" width="11.44140625" customWidth="1"/>
    <col min="12801" max="12801" width="4.109375" customWidth="1"/>
    <col min="12802" max="12803" width="6.88671875" customWidth="1"/>
    <col min="12804" max="12804" width="36.88671875" customWidth="1"/>
    <col min="12805" max="12805" width="39.21875" customWidth="1"/>
    <col min="12806" max="12806" width="6.88671875" customWidth="1"/>
    <col min="12807" max="12807" width="8.21875" bestFit="1" customWidth="1"/>
    <col min="12808" max="12836" width="11.44140625" customWidth="1"/>
    <col min="13057" max="13057" width="4.109375" customWidth="1"/>
    <col min="13058" max="13059" width="6.88671875" customWidth="1"/>
    <col min="13060" max="13060" width="36.88671875" customWidth="1"/>
    <col min="13061" max="13061" width="39.21875" customWidth="1"/>
    <col min="13062" max="13062" width="6.88671875" customWidth="1"/>
    <col min="13063" max="13063" width="8.21875" bestFit="1" customWidth="1"/>
    <col min="13064" max="13092" width="11.44140625" customWidth="1"/>
    <col min="13313" max="13313" width="4.109375" customWidth="1"/>
    <col min="13314" max="13315" width="6.88671875" customWidth="1"/>
    <col min="13316" max="13316" width="36.88671875" customWidth="1"/>
    <col min="13317" max="13317" width="39.21875" customWidth="1"/>
    <col min="13318" max="13318" width="6.88671875" customWidth="1"/>
    <col min="13319" max="13319" width="8.21875" bestFit="1" customWidth="1"/>
    <col min="13320" max="13348" width="11.44140625" customWidth="1"/>
    <col min="13569" max="13569" width="4.109375" customWidth="1"/>
    <col min="13570" max="13571" width="6.88671875" customWidth="1"/>
    <col min="13572" max="13572" width="36.88671875" customWidth="1"/>
    <col min="13573" max="13573" width="39.21875" customWidth="1"/>
    <col min="13574" max="13574" width="6.88671875" customWidth="1"/>
    <col min="13575" max="13575" width="8.21875" bestFit="1" customWidth="1"/>
    <col min="13576" max="13604" width="11.44140625" customWidth="1"/>
    <col min="13825" max="13825" width="4.109375" customWidth="1"/>
    <col min="13826" max="13827" width="6.88671875" customWidth="1"/>
    <col min="13828" max="13828" width="36.88671875" customWidth="1"/>
    <col min="13829" max="13829" width="39.21875" customWidth="1"/>
    <col min="13830" max="13830" width="6.88671875" customWidth="1"/>
    <col min="13831" max="13831" width="8.21875" bestFit="1" customWidth="1"/>
    <col min="13832" max="13860" width="11.44140625" customWidth="1"/>
    <col min="14081" max="14081" width="4.109375" customWidth="1"/>
    <col min="14082" max="14083" width="6.88671875" customWidth="1"/>
    <col min="14084" max="14084" width="36.88671875" customWidth="1"/>
    <col min="14085" max="14085" width="39.21875" customWidth="1"/>
    <col min="14086" max="14086" width="6.88671875" customWidth="1"/>
    <col min="14087" max="14087" width="8.21875" bestFit="1" customWidth="1"/>
    <col min="14088" max="14116" width="11.44140625" customWidth="1"/>
    <col min="14337" max="14337" width="4.109375" customWidth="1"/>
    <col min="14338" max="14339" width="6.88671875" customWidth="1"/>
    <col min="14340" max="14340" width="36.88671875" customWidth="1"/>
    <col min="14341" max="14341" width="39.21875" customWidth="1"/>
    <col min="14342" max="14342" width="6.88671875" customWidth="1"/>
    <col min="14343" max="14343" width="8.21875" bestFit="1" customWidth="1"/>
    <col min="14344" max="14372" width="11.44140625" customWidth="1"/>
    <col min="14593" max="14593" width="4.109375" customWidth="1"/>
    <col min="14594" max="14595" width="6.88671875" customWidth="1"/>
    <col min="14596" max="14596" width="36.88671875" customWidth="1"/>
    <col min="14597" max="14597" width="39.21875" customWidth="1"/>
    <col min="14598" max="14598" width="6.88671875" customWidth="1"/>
    <col min="14599" max="14599" width="8.21875" bestFit="1" customWidth="1"/>
    <col min="14600" max="14628" width="11.44140625" customWidth="1"/>
    <col min="14849" max="14849" width="4.109375" customWidth="1"/>
    <col min="14850" max="14851" width="6.88671875" customWidth="1"/>
    <col min="14852" max="14852" width="36.88671875" customWidth="1"/>
    <col min="14853" max="14853" width="39.21875" customWidth="1"/>
    <col min="14854" max="14854" width="6.88671875" customWidth="1"/>
    <col min="14855" max="14855" width="8.21875" bestFit="1" customWidth="1"/>
    <col min="14856" max="14884" width="11.44140625" customWidth="1"/>
    <col min="15105" max="15105" width="4.109375" customWidth="1"/>
    <col min="15106" max="15107" width="6.88671875" customWidth="1"/>
    <col min="15108" max="15108" width="36.88671875" customWidth="1"/>
    <col min="15109" max="15109" width="39.21875" customWidth="1"/>
    <col min="15110" max="15110" width="6.88671875" customWidth="1"/>
    <col min="15111" max="15111" width="8.21875" bestFit="1" customWidth="1"/>
    <col min="15112" max="15140" width="11.44140625" customWidth="1"/>
    <col min="15361" max="15361" width="4.109375" customWidth="1"/>
    <col min="15362" max="15363" width="6.88671875" customWidth="1"/>
    <col min="15364" max="15364" width="36.88671875" customWidth="1"/>
    <col min="15365" max="15365" width="39.21875" customWidth="1"/>
    <col min="15366" max="15366" width="6.88671875" customWidth="1"/>
    <col min="15367" max="15367" width="8.21875" bestFit="1" customWidth="1"/>
    <col min="15368" max="15396" width="11.44140625" customWidth="1"/>
    <col min="15617" max="15617" width="4.109375" customWidth="1"/>
    <col min="15618" max="15619" width="6.88671875" customWidth="1"/>
    <col min="15620" max="15620" width="36.88671875" customWidth="1"/>
    <col min="15621" max="15621" width="39.21875" customWidth="1"/>
    <col min="15622" max="15622" width="6.88671875" customWidth="1"/>
    <col min="15623" max="15623" width="8.21875" bestFit="1" customWidth="1"/>
    <col min="15624" max="15652" width="11.44140625" customWidth="1"/>
    <col min="15873" max="15873" width="4.109375" customWidth="1"/>
    <col min="15874" max="15875" width="6.88671875" customWidth="1"/>
    <col min="15876" max="15876" width="36.88671875" customWidth="1"/>
    <col min="15877" max="15877" width="39.21875" customWidth="1"/>
    <col min="15878" max="15878" width="6.88671875" customWidth="1"/>
    <col min="15879" max="15879" width="8.21875" bestFit="1" customWidth="1"/>
    <col min="15880" max="15908" width="11.44140625" customWidth="1"/>
    <col min="16129" max="16129" width="4.109375" customWidth="1"/>
    <col min="16130" max="16131" width="6.88671875" customWidth="1"/>
    <col min="16132" max="16132" width="36.88671875" customWidth="1"/>
    <col min="16133" max="16133" width="39.21875" customWidth="1"/>
    <col min="16134" max="16134" width="6.88671875" customWidth="1"/>
    <col min="16135" max="16135" width="8.21875" bestFit="1" customWidth="1"/>
    <col min="16136" max="16164" width="11.44140625" customWidth="1"/>
  </cols>
  <sheetData>
    <row r="1" spans="1:36" ht="18.75" thickBot="1" x14ac:dyDescent="0.25">
      <c r="A1" s="186"/>
      <c r="B1" s="178"/>
      <c r="C1" s="179" t="s">
        <v>638</v>
      </c>
      <c r="D1" s="180"/>
      <c r="E1" s="338"/>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row>
    <row r="2" spans="1:36" ht="32.25" thickBot="1" x14ac:dyDescent="0.25">
      <c r="A2" s="188"/>
      <c r="B2" s="188"/>
      <c r="C2" s="143" t="s">
        <v>584</v>
      </c>
      <c r="D2" s="144" t="s">
        <v>139</v>
      </c>
      <c r="E2" s="339" t="s">
        <v>639</v>
      </c>
      <c r="F2" s="144" t="s">
        <v>140</v>
      </c>
      <c r="G2" s="144" t="s">
        <v>189</v>
      </c>
      <c r="H2" s="340" t="str">
        <f>'TITLE PAGE'!D14</f>
        <v>2017-18</v>
      </c>
      <c r="I2" s="192" t="str">
        <f>'WRZ summary'!E5</f>
        <v>For info 2017-18</v>
      </c>
      <c r="J2" s="192" t="str">
        <f>'WRZ summary'!F5</f>
        <v>For info 2018-19</v>
      </c>
      <c r="K2" s="192" t="str">
        <f>'WRZ summary'!G5</f>
        <v>For info 2019-20</v>
      </c>
      <c r="L2" s="341" t="str">
        <f>'WRZ summary'!H5</f>
        <v>2020-21</v>
      </c>
      <c r="M2" s="341" t="str">
        <f>'WRZ summary'!I5</f>
        <v>2021-22</v>
      </c>
      <c r="N2" s="341" t="str">
        <f>'WRZ summary'!J5</f>
        <v>2022-23</v>
      </c>
      <c r="O2" s="341" t="str">
        <f>'WRZ summary'!K5</f>
        <v>2023-24</v>
      </c>
      <c r="P2" s="341" t="str">
        <f>'WRZ summary'!L5</f>
        <v>2024-25</v>
      </c>
      <c r="Q2" s="341" t="str">
        <f>'WRZ summary'!M5</f>
        <v>2025-26</v>
      </c>
      <c r="R2" s="341" t="str">
        <f>'WRZ summary'!N5</f>
        <v>2026-27</v>
      </c>
      <c r="S2" s="341" t="str">
        <f>'WRZ summary'!O5</f>
        <v>2027-28</v>
      </c>
      <c r="T2" s="341" t="str">
        <f>'WRZ summary'!P5</f>
        <v>2028-29</v>
      </c>
      <c r="U2" s="341" t="str">
        <f>'WRZ summary'!Q5</f>
        <v>2029-2030</v>
      </c>
      <c r="V2" s="341" t="str">
        <f>'WRZ summary'!R5</f>
        <v>2030-2031</v>
      </c>
      <c r="W2" s="341" t="str">
        <f>'WRZ summary'!S5</f>
        <v>2031-2032</v>
      </c>
      <c r="X2" s="341" t="str">
        <f>'WRZ summary'!T5</f>
        <v>2032-33</v>
      </c>
      <c r="Y2" s="341" t="str">
        <f>'WRZ summary'!U5</f>
        <v>2033-34</v>
      </c>
      <c r="Z2" s="341" t="str">
        <f>'WRZ summary'!V5</f>
        <v>2034-35</v>
      </c>
      <c r="AA2" s="341" t="str">
        <f>'WRZ summary'!W5</f>
        <v>2035-36</v>
      </c>
      <c r="AB2" s="341" t="str">
        <f>'WRZ summary'!X5</f>
        <v>2036-37</v>
      </c>
      <c r="AC2" s="341" t="str">
        <f>'WRZ summary'!Y5</f>
        <v>2037-38</v>
      </c>
      <c r="AD2" s="341" t="str">
        <f>'WRZ summary'!Z5</f>
        <v>2038-39</v>
      </c>
      <c r="AE2" s="341" t="str">
        <f>'WRZ summary'!AA5</f>
        <v>2039-40</v>
      </c>
      <c r="AF2" s="341" t="str">
        <f>'WRZ summary'!AB5</f>
        <v>2040-41</v>
      </c>
      <c r="AG2" s="341" t="str">
        <f>'WRZ summary'!AC5</f>
        <v>2041-42</v>
      </c>
      <c r="AH2" s="341" t="str">
        <f>'WRZ summary'!AD5</f>
        <v>2042-43</v>
      </c>
      <c r="AI2" s="341" t="str">
        <f>'WRZ summary'!AE5</f>
        <v>2043-44</v>
      </c>
      <c r="AJ2" s="195" t="str">
        <f>'WRZ summary'!AF5</f>
        <v>2044-45</v>
      </c>
    </row>
    <row r="3" spans="1:36" x14ac:dyDescent="0.2">
      <c r="A3" s="342"/>
      <c r="B3" s="1053" t="s">
        <v>190</v>
      </c>
      <c r="C3" s="288" t="s">
        <v>640</v>
      </c>
      <c r="D3" s="431" t="s">
        <v>641</v>
      </c>
      <c r="E3" s="291" t="s">
        <v>642</v>
      </c>
      <c r="F3" s="349" t="s">
        <v>75</v>
      </c>
      <c r="G3" s="386">
        <v>2</v>
      </c>
      <c r="H3" s="375">
        <f>'3. BL Demand'!H3+'6. Preferred (Scenario Yr)'!H46+'6. Preferred (Scenario Yr)'!H71</f>
        <v>54.370390360000002</v>
      </c>
      <c r="I3" s="387">
        <f>'3. BL Demand'!I3+'6. Preferred (Scenario Yr)'!I46+'6. Preferred (Scenario Yr)'!I71</f>
        <v>54.370390360000002</v>
      </c>
      <c r="J3" s="387">
        <f>'3. BL Demand'!J3+'6. Preferred (Scenario Yr)'!J46+'6. Preferred (Scenario Yr)'!J71</f>
        <v>54.037428566197526</v>
      </c>
      <c r="K3" s="387">
        <f>'3. BL Demand'!K3+'6. Preferred (Scenario Yr)'!K46+'6. Preferred (Scenario Yr)'!K71</f>
        <v>54.028438002696994</v>
      </c>
      <c r="L3" s="380">
        <f>'3. BL Demand'!L3+'6. Preferred (Scenario Yr)'!L46+'6. Preferred (Scenario Yr)'!L71</f>
        <v>53.949742710096793</v>
      </c>
      <c r="M3" s="380">
        <f>'3. BL Demand'!M3+'6. Preferred (Scenario Yr)'!M46+'6. Preferred (Scenario Yr)'!M71</f>
        <v>53.880204154268966</v>
      </c>
      <c r="N3" s="380">
        <f>'3. BL Demand'!N3+'6. Preferred (Scenario Yr)'!N46+'6. Preferred (Scenario Yr)'!N71</f>
        <v>53.819357832440495</v>
      </c>
      <c r="O3" s="380">
        <f>'3. BL Demand'!O3+'6. Preferred (Scenario Yr)'!O46+'6. Preferred (Scenario Yr)'!O71</f>
        <v>53.765395999190588</v>
      </c>
      <c r="P3" s="380">
        <f>'3. BL Demand'!P3+'6. Preferred (Scenario Yr)'!P46+'6. Preferred (Scenario Yr)'!P71</f>
        <v>53.717360778383167</v>
      </c>
      <c r="Q3" s="380">
        <f>'3. BL Demand'!Q3+'6. Preferred (Scenario Yr)'!Q46+'6. Preferred (Scenario Yr)'!Q71</f>
        <v>53.74964679074008</v>
      </c>
      <c r="R3" s="380">
        <f>'3. BL Demand'!R3+'6. Preferred (Scenario Yr)'!R46+'6. Preferred (Scenario Yr)'!R71</f>
        <v>53.786480133126574</v>
      </c>
      <c r="S3" s="380">
        <f>'3. BL Demand'!S3+'6. Preferred (Scenario Yr)'!S46+'6. Preferred (Scenario Yr)'!S71</f>
        <v>53.829184737077583</v>
      </c>
      <c r="T3" s="380">
        <f>'3. BL Demand'!T3+'6. Preferred (Scenario Yr)'!T46+'6. Preferred (Scenario Yr)'!T71</f>
        <v>53.875497088463902</v>
      </c>
      <c r="U3" s="380">
        <f>'3. BL Demand'!U3+'6. Preferred (Scenario Yr)'!U46+'6. Preferred (Scenario Yr)'!U71</f>
        <v>53.925539121509772</v>
      </c>
      <c r="V3" s="380">
        <f>'3. BL Demand'!V3+'6. Preferred (Scenario Yr)'!V46+'6. Preferred (Scenario Yr)'!V71</f>
        <v>53.978909274673548</v>
      </c>
      <c r="W3" s="380">
        <f>'3. BL Demand'!W3+'6. Preferred (Scenario Yr)'!W46+'6. Preferred (Scenario Yr)'!W71</f>
        <v>54.035251567149807</v>
      </c>
      <c r="X3" s="380">
        <f>'3. BL Demand'!X3+'6. Preferred (Scenario Yr)'!X46+'6. Preferred (Scenario Yr)'!X71</f>
        <v>54.094249786193394</v>
      </c>
      <c r="Y3" s="380">
        <f>'3. BL Demand'!Y3+'6. Preferred (Scenario Yr)'!Y46+'6. Preferred (Scenario Yr)'!Y71</f>
        <v>54.154788868326968</v>
      </c>
      <c r="Z3" s="380">
        <f>'3. BL Demand'!Z3+'6. Preferred (Scenario Yr)'!Z46+'6. Preferred (Scenario Yr)'!Z71</f>
        <v>54.218096690426293</v>
      </c>
      <c r="AA3" s="380">
        <f>'3. BL Demand'!AA3+'6. Preferred (Scenario Yr)'!AA46+'6. Preferred (Scenario Yr)'!AA71</f>
        <v>54.282458843911591</v>
      </c>
      <c r="AB3" s="380">
        <f>'3. BL Demand'!AB3+'6. Preferred (Scenario Yr)'!AB46+'6. Preferred (Scenario Yr)'!AB71</f>
        <v>54.348421749033101</v>
      </c>
      <c r="AC3" s="380">
        <f>'3. BL Demand'!AC3+'6. Preferred (Scenario Yr)'!AC46+'6. Preferred (Scenario Yr)'!AC71</f>
        <v>54.415765694953826</v>
      </c>
      <c r="AD3" s="380">
        <f>'3. BL Demand'!AD3+'6. Preferred (Scenario Yr)'!AD46+'6. Preferred (Scenario Yr)'!AD71</f>
        <v>54.485076203944253</v>
      </c>
      <c r="AE3" s="380">
        <f>'3. BL Demand'!AE3+'6. Preferred (Scenario Yr)'!AE46+'6. Preferred (Scenario Yr)'!AE71</f>
        <v>54.554819078378912</v>
      </c>
      <c r="AF3" s="380">
        <f>'3. BL Demand'!AF3+'6. Preferred (Scenario Yr)'!AF46+'6. Preferred (Scenario Yr)'!AF71</f>
        <v>54.625579838132424</v>
      </c>
      <c r="AG3" s="380">
        <f>'3. BL Demand'!AG3+'6. Preferred (Scenario Yr)'!AG46+'6. Preferred (Scenario Yr)'!AG71</f>
        <v>54.697334663025707</v>
      </c>
      <c r="AH3" s="380">
        <f>'3. BL Demand'!AH3+'6. Preferred (Scenario Yr)'!AH46+'6. Preferred (Scenario Yr)'!AH71</f>
        <v>54.769937260351156</v>
      </c>
      <c r="AI3" s="380">
        <f>'3. BL Demand'!AI3+'6. Preferred (Scenario Yr)'!AI46+'6. Preferred (Scenario Yr)'!AI71</f>
        <v>54.843416912112836</v>
      </c>
      <c r="AJ3" s="798">
        <f>'3. BL Demand'!AJ3+'6. Preferred (Scenario Yr)'!AJ46+'6. Preferred (Scenario Yr)'!AJ71</f>
        <v>54.917723829605364</v>
      </c>
    </row>
    <row r="4" spans="1:36" x14ac:dyDescent="0.2">
      <c r="A4" s="342"/>
      <c r="B4" s="1054"/>
      <c r="C4" s="290" t="s">
        <v>643</v>
      </c>
      <c r="D4" s="384" t="s">
        <v>644</v>
      </c>
      <c r="E4" s="291" t="s">
        <v>642</v>
      </c>
      <c r="F4" s="386" t="s">
        <v>75</v>
      </c>
      <c r="G4" s="386">
        <v>2</v>
      </c>
      <c r="H4" s="378">
        <f>'3. BL Demand'!H4+'6. Preferred (Scenario Yr)'!H51+'6. Preferred (Scenario Yr)'!H76</f>
        <v>2.7178680399999999</v>
      </c>
      <c r="I4" s="387">
        <f>'3. BL Demand'!I4+'6. Preferred (Scenario Yr)'!I51+'6. Preferred (Scenario Yr)'!I76</f>
        <v>2.7178680399999999</v>
      </c>
      <c r="J4" s="387">
        <f>'3. BL Demand'!J4+'6. Preferred (Scenario Yr)'!J51+'6. Preferred (Scenario Yr)'!J76</f>
        <v>2.7178680399999999</v>
      </c>
      <c r="K4" s="387">
        <f>'3. BL Demand'!K4+'6. Preferred (Scenario Yr)'!K51+'6. Preferred (Scenario Yr)'!K76</f>
        <v>2.7178680399999999</v>
      </c>
      <c r="L4" s="380">
        <f>'3. BL Demand'!L4+'6. Preferred (Scenario Yr)'!L51+'6. Preferred (Scenario Yr)'!L76</f>
        <v>2.7126357688864782</v>
      </c>
      <c r="M4" s="380">
        <f>'3. BL Demand'!M4+'6. Preferred (Scenario Yr)'!M51+'6. Preferred (Scenario Yr)'!M76</f>
        <v>2.7074562784339444</v>
      </c>
      <c r="N4" s="380">
        <f>'3. BL Demand'!N4+'6. Preferred (Scenario Yr)'!N51+'6. Preferred (Scenario Yr)'!N76</f>
        <v>2.7023295686423983</v>
      </c>
      <c r="O4" s="380">
        <f>'3. BL Demand'!O4+'6. Preferred (Scenario Yr)'!O51+'6. Preferred (Scenario Yr)'!O76</f>
        <v>2.6972556395118401</v>
      </c>
      <c r="P4" s="380">
        <f>'3. BL Demand'!P4+'6. Preferred (Scenario Yr)'!P51+'6. Preferred (Scenario Yr)'!P76</f>
        <v>2.69223449104227</v>
      </c>
      <c r="Q4" s="380">
        <f>'3. BL Demand'!Q4+'6. Preferred (Scenario Yr)'!Q51+'6. Preferred (Scenario Yr)'!Q76</f>
        <v>2.6914161900651536</v>
      </c>
      <c r="R4" s="380">
        <f>'3. BL Demand'!R4+'6. Preferred (Scenario Yr)'!R51+'6. Preferred (Scenario Yr)'!R76</f>
        <v>2.6906077227783141</v>
      </c>
      <c r="S4" s="380">
        <f>'3. BL Demand'!S4+'6. Preferred (Scenario Yr)'!S51+'6. Preferred (Scenario Yr)'!S76</f>
        <v>2.6898090891817521</v>
      </c>
      <c r="T4" s="380">
        <f>'3. BL Demand'!T4+'6. Preferred (Scenario Yr)'!T51+'6. Preferred (Scenario Yr)'!T76</f>
        <v>2.6890202892754673</v>
      </c>
      <c r="U4" s="380">
        <f>'3. BL Demand'!U4+'6. Preferred (Scenario Yr)'!U51+'6. Preferred (Scenario Yr)'!U76</f>
        <v>2.6882413230594597</v>
      </c>
      <c r="V4" s="380">
        <f>'3. BL Demand'!V4+'6. Preferred (Scenario Yr)'!V51+'6. Preferred (Scenario Yr)'!V76</f>
        <v>2.6874721905337293</v>
      </c>
      <c r="W4" s="380">
        <f>'3. BL Demand'!W4+'6. Preferred (Scenario Yr)'!W51+'6. Preferred (Scenario Yr)'!W76</f>
        <v>2.6867128916982761</v>
      </c>
      <c r="X4" s="380">
        <f>'3. BL Demand'!X4+'6. Preferred (Scenario Yr)'!X51+'6. Preferred (Scenario Yr)'!X76</f>
        <v>2.6859634265531005</v>
      </c>
      <c r="Y4" s="380">
        <f>'3. BL Demand'!Y4+'6. Preferred (Scenario Yr)'!Y51+'6. Preferred (Scenario Yr)'!Y76</f>
        <v>2.6852237950982016</v>
      </c>
      <c r="Z4" s="380">
        <f>'3. BL Demand'!Z4+'6. Preferred (Scenario Yr)'!Z51+'6. Preferred (Scenario Yr)'!Z76</f>
        <v>2.6844939973335804</v>
      </c>
      <c r="AA4" s="380">
        <f>'3. BL Demand'!AA4+'6. Preferred (Scenario Yr)'!AA51+'6. Preferred (Scenario Yr)'!AA76</f>
        <v>2.6837740332592364</v>
      </c>
      <c r="AB4" s="380">
        <f>'3. BL Demand'!AB4+'6. Preferred (Scenario Yr)'!AB51+'6. Preferred (Scenario Yr)'!AB76</f>
        <v>2.6830639028751695</v>
      </c>
      <c r="AC4" s="380">
        <f>'3. BL Demand'!AC4+'6. Preferred (Scenario Yr)'!AC51+'6. Preferred (Scenario Yr)'!AC76</f>
        <v>2.6823636061813803</v>
      </c>
      <c r="AD4" s="380">
        <f>'3. BL Demand'!AD4+'6. Preferred (Scenario Yr)'!AD51+'6. Preferred (Scenario Yr)'!AD76</f>
        <v>2.6816731431778678</v>
      </c>
      <c r="AE4" s="380">
        <f>'3. BL Demand'!AE4+'6. Preferred (Scenario Yr)'!AE51+'6. Preferred (Scenario Yr)'!AE76</f>
        <v>2.6809925138646329</v>
      </c>
      <c r="AF4" s="380">
        <f>'3. BL Demand'!AF4+'6. Preferred (Scenario Yr)'!AF51+'6. Preferred (Scenario Yr)'!AF76</f>
        <v>2.6803248156118911</v>
      </c>
      <c r="AG4" s="380">
        <f>'3. BL Demand'!AG4+'6. Preferred (Scenario Yr)'!AG51+'6. Preferred (Scenario Yr)'!AG76</f>
        <v>2.679667095662519</v>
      </c>
      <c r="AH4" s="380">
        <f>'3. BL Demand'!AH4+'6. Preferred (Scenario Yr)'!AH51+'6. Preferred (Scenario Yr)'!AH76</f>
        <v>2.6790193540165164</v>
      </c>
      <c r="AI4" s="380">
        <f>'3. BL Demand'!AI4+'6. Preferred (Scenario Yr)'!AI51+'6. Preferred (Scenario Yr)'!AI76</f>
        <v>2.6783815906738835</v>
      </c>
      <c r="AJ4" s="398">
        <f>'3. BL Demand'!AJ4+'6. Preferred (Scenario Yr)'!AJ51+'6. Preferred (Scenario Yr)'!AJ76</f>
        <v>2.67775380563462</v>
      </c>
    </row>
    <row r="5" spans="1:36" x14ac:dyDescent="0.2">
      <c r="A5" s="342"/>
      <c r="B5" s="1054"/>
      <c r="C5" s="432" t="s">
        <v>645</v>
      </c>
      <c r="D5" s="384" t="s">
        <v>646</v>
      </c>
      <c r="E5" s="291" t="s">
        <v>642</v>
      </c>
      <c r="F5" s="386" t="s">
        <v>75</v>
      </c>
      <c r="G5" s="386">
        <v>2</v>
      </c>
      <c r="H5" s="378">
        <f>'3. BL Demand'!H5+'6. Preferred (Scenario Yr)'!H56+'6. Preferred (Scenario Yr)'!H81</f>
        <v>63.188418969571096</v>
      </c>
      <c r="I5" s="387">
        <f>'3. BL Demand'!I5+'6. Preferred (Scenario Yr)'!I56+'6. Preferred (Scenario Yr)'!I81</f>
        <v>63.188418969571096</v>
      </c>
      <c r="J5" s="387">
        <f>'3. BL Demand'!J5+'6. Preferred (Scenario Yr)'!J56+'6. Preferred (Scenario Yr)'!J81</f>
        <v>66.712512131093192</v>
      </c>
      <c r="K5" s="387">
        <f>'3. BL Demand'!K5+'6. Preferred (Scenario Yr)'!K56+'6. Preferred (Scenario Yr)'!K81</f>
        <v>70.18383843332397</v>
      </c>
      <c r="L5" s="380">
        <f>'3. BL Demand'!L5+'6. Preferred (Scenario Yr)'!L56+'6. Preferred (Scenario Yr)'!L81</f>
        <v>73.813197573646619</v>
      </c>
      <c r="M5" s="380">
        <f>'3. BL Demand'!M5+'6. Preferred (Scenario Yr)'!M56+'6. Preferred (Scenario Yr)'!M81</f>
        <v>77.340430110980435</v>
      </c>
      <c r="N5" s="380">
        <f>'3. BL Demand'!N5+'6. Preferred (Scenario Yr)'!N56+'6. Preferred (Scenario Yr)'!N81</f>
        <v>80.866712734099181</v>
      </c>
      <c r="O5" s="380">
        <f>'3. BL Demand'!O5+'6. Preferred (Scenario Yr)'!O56+'6. Preferred (Scenario Yr)'!O81</f>
        <v>84.377935022890654</v>
      </c>
      <c r="P5" s="380">
        <f>'3. BL Demand'!P5+'6. Preferred (Scenario Yr)'!P56+'6. Preferred (Scenario Yr)'!P81</f>
        <v>87.824986243287242</v>
      </c>
      <c r="Q5" s="380">
        <f>'3. BL Demand'!Q5+'6. Preferred (Scenario Yr)'!Q56+'6. Preferred (Scenario Yr)'!Q81</f>
        <v>91.637444627796114</v>
      </c>
      <c r="R5" s="380">
        <f>'3. BL Demand'!R5+'6. Preferred (Scenario Yr)'!R56+'6. Preferred (Scenario Yr)'!R81</f>
        <v>95.426577298373601</v>
      </c>
      <c r="S5" s="380">
        <f>'3. BL Demand'!S5+'6. Preferred (Scenario Yr)'!S56+'6. Preferred (Scenario Yr)'!S81</f>
        <v>99.017462795025978</v>
      </c>
      <c r="T5" s="380">
        <f>'3. BL Demand'!T5+'6. Preferred (Scenario Yr)'!T56+'6. Preferred (Scenario Yr)'!T81</f>
        <v>102.64993436205941</v>
      </c>
      <c r="U5" s="380">
        <f>'3. BL Demand'!U5+'6. Preferred (Scenario Yr)'!U56+'6. Preferred (Scenario Yr)'!U81</f>
        <v>106.23874362039497</v>
      </c>
      <c r="V5" s="380">
        <f>'3. BL Demand'!V5+'6. Preferred (Scenario Yr)'!V56+'6. Preferred (Scenario Yr)'!V81</f>
        <v>109.42007637535983</v>
      </c>
      <c r="W5" s="380">
        <f>'3. BL Demand'!W5+'6. Preferred (Scenario Yr)'!W56+'6. Preferred (Scenario Yr)'!W81</f>
        <v>112.53598945447121</v>
      </c>
      <c r="X5" s="380">
        <f>'3. BL Demand'!X5+'6. Preferred (Scenario Yr)'!X56+'6. Preferred (Scenario Yr)'!X81</f>
        <v>115.59296369614349</v>
      </c>
      <c r="Y5" s="380">
        <f>'3. BL Demand'!Y5+'6. Preferred (Scenario Yr)'!Y56+'6. Preferred (Scenario Yr)'!Y81</f>
        <v>118.58705251151439</v>
      </c>
      <c r="Z5" s="380">
        <f>'3. BL Demand'!Z5+'6. Preferred (Scenario Yr)'!Z56+'6. Preferred (Scenario Yr)'!Z81</f>
        <v>121.4823254041395</v>
      </c>
      <c r="AA5" s="380">
        <f>'3. BL Demand'!AA5+'6. Preferred (Scenario Yr)'!AA56+'6. Preferred (Scenario Yr)'!AA81</f>
        <v>124.30598872680596</v>
      </c>
      <c r="AB5" s="380">
        <f>'3. BL Demand'!AB5+'6. Preferred (Scenario Yr)'!AB56+'6. Preferred (Scenario Yr)'!AB81</f>
        <v>127.07942448295762</v>
      </c>
      <c r="AC5" s="380">
        <f>'3. BL Demand'!AC5+'6. Preferred (Scenario Yr)'!AC56+'6. Preferred (Scenario Yr)'!AC81</f>
        <v>129.85069894220584</v>
      </c>
      <c r="AD5" s="380">
        <f>'3. BL Demand'!AD5+'6. Preferred (Scenario Yr)'!AD56+'6. Preferred (Scenario Yr)'!AD81</f>
        <v>132.54274665775975</v>
      </c>
      <c r="AE5" s="380">
        <f>'3. BL Demand'!AE5+'6. Preferred (Scenario Yr)'!AE56+'6. Preferred (Scenario Yr)'!AE81</f>
        <v>135.16158574855925</v>
      </c>
      <c r="AF5" s="380">
        <f>'3. BL Demand'!AF5+'6. Preferred (Scenario Yr)'!AF56+'6. Preferred (Scenario Yr)'!AF81</f>
        <v>137.70487944622894</v>
      </c>
      <c r="AG5" s="380">
        <f>'3. BL Demand'!AG5+'6. Preferred (Scenario Yr)'!AG56+'6. Preferred (Scenario Yr)'!AG81</f>
        <v>140.16930588103887</v>
      </c>
      <c r="AH5" s="380">
        <f>'3. BL Demand'!AH5+'6. Preferred (Scenario Yr)'!AH56+'6. Preferred (Scenario Yr)'!AH81</f>
        <v>142.48921139464557</v>
      </c>
      <c r="AI5" s="380">
        <f>'3. BL Demand'!AI5+'6. Preferred (Scenario Yr)'!AI56+'6. Preferred (Scenario Yr)'!AI81</f>
        <v>144.75287099176845</v>
      </c>
      <c r="AJ5" s="398">
        <f>'3. BL Demand'!AJ5+'6. Preferred (Scenario Yr)'!AJ56+'6. Preferred (Scenario Yr)'!AJ81</f>
        <v>146.08854014990257</v>
      </c>
    </row>
    <row r="6" spans="1:36" x14ac:dyDescent="0.2">
      <c r="A6" s="342"/>
      <c r="B6" s="1054"/>
      <c r="C6" s="290" t="s">
        <v>647</v>
      </c>
      <c r="D6" s="384" t="s">
        <v>648</v>
      </c>
      <c r="E6" s="291" t="s">
        <v>642</v>
      </c>
      <c r="F6" s="386" t="s">
        <v>75</v>
      </c>
      <c r="G6" s="386">
        <v>2</v>
      </c>
      <c r="H6" s="378">
        <f>'3. BL Demand'!H6+'6. Preferred (Scenario Yr)'!H61+'6. Preferred (Scenario Yr)'!H86</f>
        <v>128.63425871370325</v>
      </c>
      <c r="I6" s="387">
        <f>'3. BL Demand'!I6+'6. Preferred (Scenario Yr)'!I61+'6. Preferred (Scenario Yr)'!I86</f>
        <v>128.63425871370325</v>
      </c>
      <c r="J6" s="387">
        <f>'3. BL Demand'!J6+'6. Preferred (Scenario Yr)'!J61+'6. Preferred (Scenario Yr)'!J86</f>
        <v>127.33184121722832</v>
      </c>
      <c r="K6" s="387">
        <f>'3. BL Demand'!K6+'6. Preferred (Scenario Yr)'!K61+'6. Preferred (Scenario Yr)'!K86</f>
        <v>125.61199308880688</v>
      </c>
      <c r="L6" s="380">
        <f>'3. BL Demand'!L6+'6. Preferred (Scenario Yr)'!L61+'6. Preferred (Scenario Yr)'!L86</f>
        <v>122.17101013697426</v>
      </c>
      <c r="M6" s="380">
        <f>'3. BL Demand'!M6+'6. Preferred (Scenario Yr)'!M61+'6. Preferred (Scenario Yr)'!M86</f>
        <v>118.74570576251314</v>
      </c>
      <c r="N6" s="380">
        <f>'3. BL Demand'!N6+'6. Preferred (Scenario Yr)'!N61+'6. Preferred (Scenario Yr)'!N86</f>
        <v>115.33472423043959</v>
      </c>
      <c r="O6" s="380">
        <f>'3. BL Demand'!O6+'6. Preferred (Scenario Yr)'!O61+'6. Preferred (Scenario Yr)'!O86</f>
        <v>112.11116597972669</v>
      </c>
      <c r="P6" s="380">
        <f>'3. BL Demand'!P6+'6. Preferred (Scenario Yr)'!P61+'6. Preferred (Scenario Yr)'!P86</f>
        <v>108.90097010083591</v>
      </c>
      <c r="Q6" s="380">
        <f>'3. BL Demand'!Q6+'6. Preferred (Scenario Yr)'!Q61+'6. Preferred (Scenario Yr)'!Q86</f>
        <v>105.98962492177</v>
      </c>
      <c r="R6" s="380">
        <f>'3. BL Demand'!R6+'6. Preferred (Scenario Yr)'!R61+'6. Preferred (Scenario Yr)'!R86</f>
        <v>103.09547538722434</v>
      </c>
      <c r="S6" s="380">
        <f>'3. BL Demand'!S6+'6. Preferred (Scenario Yr)'!S61+'6. Preferred (Scenario Yr)'!S86</f>
        <v>100.21916115586096</v>
      </c>
      <c r="T6" s="380">
        <f>'3. BL Demand'!T6+'6. Preferred (Scenario Yr)'!T61+'6. Preferred (Scenario Yr)'!T86</f>
        <v>97.359772555065106</v>
      </c>
      <c r="U6" s="380">
        <f>'3. BL Demand'!U6+'6. Preferred (Scenario Yr)'!U61+'6. Preferred (Scenario Yr)'!U86</f>
        <v>94.517655308699844</v>
      </c>
      <c r="V6" s="380">
        <f>'3. BL Demand'!V6+'6. Preferred (Scenario Yr)'!V61+'6. Preferred (Scenario Yr)'!V86</f>
        <v>91.669134549615578</v>
      </c>
      <c r="W6" s="380">
        <f>'3. BL Demand'!W6+'6. Preferred (Scenario Yr)'!W61+'6. Preferred (Scenario Yr)'!W86</f>
        <v>88.866065103287795</v>
      </c>
      <c r="X6" s="380">
        <f>'3. BL Demand'!X6+'6. Preferred (Scenario Yr)'!X61+'6. Preferred (Scenario Yr)'!X86</f>
        <v>86.117087404638696</v>
      </c>
      <c r="Y6" s="380">
        <f>'3. BL Demand'!Y6+'6. Preferred (Scenario Yr)'!Y61+'6. Preferred (Scenario Yr)'!Y86</f>
        <v>83.430912493302955</v>
      </c>
      <c r="Z6" s="380">
        <f>'3. BL Demand'!Z6+'6. Preferred (Scenario Yr)'!Z61+'6. Preferred (Scenario Yr)'!Z86</f>
        <v>80.81631700017374</v>
      </c>
      <c r="AA6" s="380">
        <f>'3. BL Demand'!AA6+'6. Preferred (Scenario Yr)'!AA61+'6. Preferred (Scenario Yr)'!AA86</f>
        <v>78.273397097277211</v>
      </c>
      <c r="AB6" s="380">
        <f>'3. BL Demand'!AB6+'6. Preferred (Scenario Yr)'!AB61+'6. Preferred (Scenario Yr)'!AB86</f>
        <v>75.802317918238018</v>
      </c>
      <c r="AC6" s="380">
        <f>'3. BL Demand'!AC6+'6. Preferred (Scenario Yr)'!AC61+'6. Preferred (Scenario Yr)'!AC86</f>
        <v>73.403179884603162</v>
      </c>
      <c r="AD6" s="380">
        <f>'3. BL Demand'!AD6+'6. Preferred (Scenario Yr)'!AD61+'6. Preferred (Scenario Yr)'!AD86</f>
        <v>71.076327946099838</v>
      </c>
      <c r="AE6" s="380">
        <f>'3. BL Demand'!AE6+'6. Preferred (Scenario Yr)'!AE61+'6. Preferred (Scenario Yr)'!AE86</f>
        <v>68.821953723927393</v>
      </c>
      <c r="AF6" s="380">
        <f>'3. BL Demand'!AF6+'6. Preferred (Scenario Yr)'!AF61+'6. Preferred (Scenario Yr)'!AF86</f>
        <v>66.640261017489763</v>
      </c>
      <c r="AG6" s="380">
        <f>'3. BL Demand'!AG6+'6. Preferred (Scenario Yr)'!AG61+'6. Preferred (Scenario Yr)'!AG86</f>
        <v>64.531471126563915</v>
      </c>
      <c r="AH6" s="380">
        <f>'3. BL Demand'!AH6+'6. Preferred (Scenario Yr)'!AH61+'6. Preferred (Scenario Yr)'!AH86</f>
        <v>62.495817036035518</v>
      </c>
      <c r="AI6" s="380">
        <f>'3. BL Demand'!AI6+'6. Preferred (Scenario Yr)'!AI61+'6. Preferred (Scenario Yr)'!AI86</f>
        <v>60.533388939307557</v>
      </c>
      <c r="AJ6" s="398">
        <f>'3. BL Demand'!AJ6+'6. Preferred (Scenario Yr)'!AJ61+'6. Preferred (Scenario Yr)'!AJ86</f>
        <v>59.532204863759006</v>
      </c>
    </row>
    <row r="7" spans="1:36" x14ac:dyDescent="0.2">
      <c r="A7" s="342"/>
      <c r="B7" s="1054"/>
      <c r="C7" s="290" t="s">
        <v>649</v>
      </c>
      <c r="D7" s="384" t="s">
        <v>200</v>
      </c>
      <c r="E7" s="385" t="s">
        <v>650</v>
      </c>
      <c r="F7" s="386" t="s">
        <v>75</v>
      </c>
      <c r="G7" s="386">
        <v>2</v>
      </c>
      <c r="H7" s="378">
        <f>H3-H30</f>
        <v>53.363230704166668</v>
      </c>
      <c r="I7" s="387">
        <f t="shared" ref="I7:AJ10" si="0">I3-I30</f>
        <v>53.363230704166668</v>
      </c>
      <c r="J7" s="387">
        <f t="shared" si="0"/>
        <v>53.019396653864192</v>
      </c>
      <c r="K7" s="387">
        <f t="shared" si="0"/>
        <v>52.999533833863651</v>
      </c>
      <c r="L7" s="380">
        <f t="shared" si="0"/>
        <v>52.961557119590033</v>
      </c>
      <c r="M7" s="380">
        <f t="shared" si="0"/>
        <v>52.933816044775199</v>
      </c>
      <c r="N7" s="380">
        <f t="shared" si="0"/>
        <v>52.915846106646143</v>
      </c>
      <c r="O7" s="380">
        <f t="shared" si="0"/>
        <v>52.905839559782073</v>
      </c>
      <c r="P7" s="380">
        <f t="shared" si="0"/>
        <v>52.9028385280469</v>
      </c>
      <c r="Q7" s="380">
        <f t="shared" si="0"/>
        <v>52.937064083863191</v>
      </c>
      <c r="R7" s="380">
        <f t="shared" si="0"/>
        <v>52.976037982630444</v>
      </c>
      <c r="S7" s="380">
        <f t="shared" si="0"/>
        <v>53.021084155883592</v>
      </c>
      <c r="T7" s="380">
        <f t="shared" si="0"/>
        <v>53.069939089493424</v>
      </c>
      <c r="U7" s="380">
        <f t="shared" si="0"/>
        <v>53.122724717684193</v>
      </c>
      <c r="V7" s="380">
        <f t="shared" si="0"/>
        <v>53.179039478914248</v>
      </c>
      <c r="W7" s="380">
        <f t="shared" si="0"/>
        <v>53.23852739237816</v>
      </c>
      <c r="X7" s="380">
        <f t="shared" si="0"/>
        <v>53.300872245330787</v>
      </c>
      <c r="Y7" s="380">
        <f t="shared" si="0"/>
        <v>53.36495897429478</v>
      </c>
      <c r="Z7" s="380">
        <f t="shared" si="0"/>
        <v>53.432015456145898</v>
      </c>
      <c r="AA7" s="380">
        <f t="shared" si="0"/>
        <v>53.500327282304383</v>
      </c>
      <c r="AB7" s="380">
        <f t="shared" si="0"/>
        <v>53.570440873020445</v>
      </c>
      <c r="AC7" s="380">
        <f t="shared" si="0"/>
        <v>53.642136517457111</v>
      </c>
      <c r="AD7" s="380">
        <f t="shared" si="0"/>
        <v>53.71599973788485</v>
      </c>
      <c r="AE7" s="380">
        <f t="shared" si="0"/>
        <v>53.79049633667821</v>
      </c>
      <c r="AF7" s="380">
        <f t="shared" si="0"/>
        <v>53.866211833711802</v>
      </c>
      <c r="AG7" s="380">
        <f t="shared" si="0"/>
        <v>53.943122408806538</v>
      </c>
      <c r="AH7" s="380">
        <f t="shared" si="0"/>
        <v>54.021081769254828</v>
      </c>
      <c r="AI7" s="380">
        <f t="shared" si="0"/>
        <v>54.100119197060728</v>
      </c>
      <c r="AJ7" s="398">
        <f t="shared" si="0"/>
        <v>54.18018490351885</v>
      </c>
    </row>
    <row r="8" spans="1:36" x14ac:dyDescent="0.2">
      <c r="A8" s="342"/>
      <c r="B8" s="1054"/>
      <c r="C8" s="290" t="s">
        <v>651</v>
      </c>
      <c r="D8" s="384" t="s">
        <v>203</v>
      </c>
      <c r="E8" s="385" t="s">
        <v>652</v>
      </c>
      <c r="F8" s="386" t="s">
        <v>75</v>
      </c>
      <c r="G8" s="386">
        <v>2</v>
      </c>
      <c r="H8" s="378">
        <f>H4-H31</f>
        <v>2.6108197182608697</v>
      </c>
      <c r="I8" s="387">
        <f t="shared" si="0"/>
        <v>2.6108197182608697</v>
      </c>
      <c r="J8" s="387">
        <f t="shared" si="0"/>
        <v>2.6113515965217391</v>
      </c>
      <c r="K8" s="387">
        <f t="shared" si="0"/>
        <v>2.6118834747826085</v>
      </c>
      <c r="L8" s="380">
        <f t="shared" si="0"/>
        <v>2.6124153530434784</v>
      </c>
      <c r="M8" s="380">
        <f t="shared" si="0"/>
        <v>2.6129472313043478</v>
      </c>
      <c r="N8" s="380">
        <f t="shared" si="0"/>
        <v>2.6134791095652172</v>
      </c>
      <c r="O8" s="380">
        <f t="shared" si="0"/>
        <v>2.6140109878260867</v>
      </c>
      <c r="P8" s="380">
        <f t="shared" si="0"/>
        <v>2.6145428660869565</v>
      </c>
      <c r="Q8" s="380">
        <f t="shared" si="0"/>
        <v>2.6150747443478264</v>
      </c>
      <c r="R8" s="380">
        <f t="shared" si="0"/>
        <v>2.6156066226086958</v>
      </c>
      <c r="S8" s="380">
        <f t="shared" si="0"/>
        <v>2.6161385008695652</v>
      </c>
      <c r="T8" s="380">
        <f t="shared" si="0"/>
        <v>2.6166703791304351</v>
      </c>
      <c r="U8" s="380">
        <f t="shared" si="0"/>
        <v>2.6172022573913045</v>
      </c>
      <c r="V8" s="380">
        <f t="shared" si="0"/>
        <v>2.6177341356521739</v>
      </c>
      <c r="W8" s="380">
        <f t="shared" si="0"/>
        <v>2.6182660139130434</v>
      </c>
      <c r="X8" s="380">
        <f t="shared" si="0"/>
        <v>2.6187978921739132</v>
      </c>
      <c r="Y8" s="380">
        <f t="shared" si="0"/>
        <v>2.6193297704347827</v>
      </c>
      <c r="Z8" s="380">
        <f t="shared" si="0"/>
        <v>2.6198616486956521</v>
      </c>
      <c r="AA8" s="380">
        <f t="shared" si="0"/>
        <v>2.6203935269565219</v>
      </c>
      <c r="AB8" s="380">
        <f t="shared" si="0"/>
        <v>2.6209254052173914</v>
      </c>
      <c r="AC8" s="380">
        <f t="shared" si="0"/>
        <v>2.6214572834782612</v>
      </c>
      <c r="AD8" s="380">
        <f t="shared" si="0"/>
        <v>2.6219891617391302</v>
      </c>
      <c r="AE8" s="380">
        <f t="shared" si="0"/>
        <v>2.6225210400000001</v>
      </c>
      <c r="AF8" s="380">
        <f t="shared" si="0"/>
        <v>2.6230607400000001</v>
      </c>
      <c r="AG8" s="380">
        <f t="shared" si="0"/>
        <v>2.6236004400000001</v>
      </c>
      <c r="AH8" s="380">
        <f t="shared" si="0"/>
        <v>2.6241401400000002</v>
      </c>
      <c r="AI8" s="380">
        <f t="shared" si="0"/>
        <v>2.6246798400000002</v>
      </c>
      <c r="AJ8" s="398">
        <f t="shared" si="0"/>
        <v>2.6252195400000002</v>
      </c>
    </row>
    <row r="9" spans="1:36" x14ac:dyDescent="0.2">
      <c r="A9" s="342"/>
      <c r="B9" s="1054"/>
      <c r="C9" s="290" t="s">
        <v>83</v>
      </c>
      <c r="D9" s="384" t="s">
        <v>205</v>
      </c>
      <c r="E9" s="385" t="s">
        <v>653</v>
      </c>
      <c r="F9" s="386" t="s">
        <v>75</v>
      </c>
      <c r="G9" s="386">
        <v>2</v>
      </c>
      <c r="H9" s="378">
        <f>H5-H32</f>
        <v>57.329799931971095</v>
      </c>
      <c r="I9" s="387">
        <f t="shared" si="0"/>
        <v>57.329799931971095</v>
      </c>
      <c r="J9" s="387">
        <f t="shared" si="0"/>
        <v>60.489930863923</v>
      </c>
      <c r="K9" s="387">
        <f t="shared" si="0"/>
        <v>63.605452578519632</v>
      </c>
      <c r="L9" s="380">
        <f t="shared" si="0"/>
        <v>67.2347412790036</v>
      </c>
      <c r="M9" s="380">
        <f t="shared" si="0"/>
        <v>70.809496973231731</v>
      </c>
      <c r="N9" s="380">
        <f t="shared" si="0"/>
        <v>74.420897574473628</v>
      </c>
      <c r="O9" s="380">
        <f t="shared" si="0"/>
        <v>78.056226562862577</v>
      </c>
      <c r="P9" s="380">
        <f t="shared" si="0"/>
        <v>81.669721701996707</v>
      </c>
      <c r="Q9" s="380">
        <f t="shared" si="0"/>
        <v>85.342015073428257</v>
      </c>
      <c r="R9" s="380">
        <f t="shared" si="0"/>
        <v>89.001563934922913</v>
      </c>
      <c r="S9" s="380">
        <f t="shared" si="0"/>
        <v>92.485126594300411</v>
      </c>
      <c r="T9" s="380">
        <f t="shared" si="0"/>
        <v>96.015804865624958</v>
      </c>
      <c r="U9" s="380">
        <f t="shared" si="0"/>
        <v>99.514253793048766</v>
      </c>
      <c r="V9" s="380">
        <f t="shared" si="0"/>
        <v>102.61660912768674</v>
      </c>
      <c r="W9" s="380">
        <f t="shared" si="0"/>
        <v>105.66325608038488</v>
      </c>
      <c r="X9" s="380">
        <f t="shared" si="0"/>
        <v>108.66052774253505</v>
      </c>
      <c r="Y9" s="380">
        <f t="shared" si="0"/>
        <v>111.60515117440575</v>
      </c>
      <c r="Z9" s="380">
        <f t="shared" si="0"/>
        <v>114.46281369057901</v>
      </c>
      <c r="AA9" s="380">
        <f t="shared" si="0"/>
        <v>117.25855434178597</v>
      </c>
      <c r="AB9" s="380">
        <f t="shared" si="0"/>
        <v>120.01296775129761</v>
      </c>
      <c r="AC9" s="380">
        <f t="shared" si="0"/>
        <v>122.7704291519712</v>
      </c>
      <c r="AD9" s="380">
        <f t="shared" si="0"/>
        <v>125.45855185834233</v>
      </c>
      <c r="AE9" s="380">
        <f t="shared" si="0"/>
        <v>128.08303486858574</v>
      </c>
      <c r="AF9" s="380">
        <f t="shared" si="0"/>
        <v>130.64165088537203</v>
      </c>
      <c r="AG9" s="380">
        <f t="shared" si="0"/>
        <v>133.1323565024573</v>
      </c>
      <c r="AH9" s="380">
        <f t="shared" si="0"/>
        <v>135.49266082337653</v>
      </c>
      <c r="AI9" s="380">
        <f t="shared" si="0"/>
        <v>137.80541974084346</v>
      </c>
      <c r="AJ9" s="398">
        <f t="shared" si="0"/>
        <v>139.19799898096667</v>
      </c>
    </row>
    <row r="10" spans="1:36" x14ac:dyDescent="0.2">
      <c r="A10" s="342"/>
      <c r="B10" s="1054"/>
      <c r="C10" s="290" t="s">
        <v>80</v>
      </c>
      <c r="D10" s="384" t="s">
        <v>207</v>
      </c>
      <c r="E10" s="385" t="s">
        <v>654</v>
      </c>
      <c r="F10" s="386" t="s">
        <v>75</v>
      </c>
      <c r="G10" s="386">
        <v>2</v>
      </c>
      <c r="H10" s="378">
        <f>H6-H33</f>
        <v>116.54377338370325</v>
      </c>
      <c r="I10" s="387">
        <f t="shared" si="0"/>
        <v>116.54377338370325</v>
      </c>
      <c r="J10" s="387">
        <f t="shared" si="0"/>
        <v>115.37711997680832</v>
      </c>
      <c r="K10" s="387">
        <f t="shared" si="0"/>
        <v>113.83201228040689</v>
      </c>
      <c r="L10" s="380">
        <f t="shared" si="0"/>
        <v>111.15212669368037</v>
      </c>
      <c r="M10" s="380">
        <f t="shared" si="0"/>
        <v>108.46459480686316</v>
      </c>
      <c r="N10" s="380">
        <f t="shared" si="0"/>
        <v>105.76799906112927</v>
      </c>
      <c r="O10" s="380">
        <f t="shared" si="0"/>
        <v>103.22212267492792</v>
      </c>
      <c r="P10" s="380">
        <f t="shared" si="0"/>
        <v>100.66762279748949</v>
      </c>
      <c r="Q10" s="380">
        <f t="shared" si="0"/>
        <v>97.989081402236124</v>
      </c>
      <c r="R10" s="380">
        <f t="shared" si="0"/>
        <v>95.321506322761053</v>
      </c>
      <c r="S10" s="380">
        <f t="shared" si="0"/>
        <v>92.665633882119749</v>
      </c>
      <c r="T10" s="380">
        <f t="shared" si="0"/>
        <v>90.020486887272938</v>
      </c>
      <c r="U10" s="380">
        <f t="shared" si="0"/>
        <v>87.38647223582683</v>
      </c>
      <c r="V10" s="380">
        <f t="shared" si="0"/>
        <v>84.738703955486173</v>
      </c>
      <c r="W10" s="380">
        <f t="shared" si="0"/>
        <v>82.128495612485438</v>
      </c>
      <c r="X10" s="380">
        <f t="shared" si="0"/>
        <v>79.563996114949319</v>
      </c>
      <c r="Y10" s="380">
        <f t="shared" si="0"/>
        <v>77.053473932796621</v>
      </c>
      <c r="Z10" s="380">
        <f t="shared" si="0"/>
        <v>74.605318345322672</v>
      </c>
      <c r="AA10" s="380">
        <f t="shared" si="0"/>
        <v>72.219805867317916</v>
      </c>
      <c r="AB10" s="380">
        <f t="shared" si="0"/>
        <v>69.897297438628186</v>
      </c>
      <c r="AC10" s="380">
        <f t="shared" si="0"/>
        <v>67.638041328121673</v>
      </c>
      <c r="AD10" s="380">
        <f t="shared" si="0"/>
        <v>65.442663995748831</v>
      </c>
      <c r="AE10" s="380">
        <f t="shared" si="0"/>
        <v>63.311569086290127</v>
      </c>
      <c r="AF10" s="380">
        <f t="shared" si="0"/>
        <v>61.245182736762743</v>
      </c>
      <c r="AG10" s="380">
        <f t="shared" si="0"/>
        <v>59.243977159348823</v>
      </c>
      <c r="AH10" s="380">
        <f t="shared" si="0"/>
        <v>57.308488644742425</v>
      </c>
      <c r="AI10" s="380">
        <f t="shared" si="0"/>
        <v>55.438926917102336</v>
      </c>
      <c r="AJ10" s="398">
        <f t="shared" si="0"/>
        <v>54.523518391574072</v>
      </c>
    </row>
    <row r="11" spans="1:36" x14ac:dyDescent="0.2">
      <c r="A11" s="342"/>
      <c r="B11" s="1054"/>
      <c r="C11" s="508" t="s">
        <v>655</v>
      </c>
      <c r="D11" s="509" t="s">
        <v>210</v>
      </c>
      <c r="E11" s="599" t="s">
        <v>656</v>
      </c>
      <c r="F11" s="592" t="s">
        <v>657</v>
      </c>
      <c r="G11" s="592">
        <v>1</v>
      </c>
      <c r="H11" s="600" t="s">
        <v>123</v>
      </c>
      <c r="I11" s="601" t="s">
        <v>123</v>
      </c>
      <c r="J11" s="601" t="s">
        <v>123</v>
      </c>
      <c r="K11" s="601" t="s">
        <v>123</v>
      </c>
      <c r="L11" s="602" t="s">
        <v>123</v>
      </c>
      <c r="M11" s="602" t="s">
        <v>123</v>
      </c>
      <c r="N11" s="602" t="s">
        <v>123</v>
      </c>
      <c r="O11" s="602" t="s">
        <v>123</v>
      </c>
      <c r="P11" s="602" t="s">
        <v>123</v>
      </c>
      <c r="Q11" s="602" t="s">
        <v>123</v>
      </c>
      <c r="R11" s="602" t="s">
        <v>123</v>
      </c>
      <c r="S11" s="602" t="s">
        <v>123</v>
      </c>
      <c r="T11" s="602" t="s">
        <v>123</v>
      </c>
      <c r="U11" s="602" t="s">
        <v>123</v>
      </c>
      <c r="V11" s="602" t="s">
        <v>123</v>
      </c>
      <c r="W11" s="602" t="s">
        <v>123</v>
      </c>
      <c r="X11" s="602" t="s">
        <v>123</v>
      </c>
      <c r="Y11" s="602" t="s">
        <v>123</v>
      </c>
      <c r="Z11" s="602" t="s">
        <v>123</v>
      </c>
      <c r="AA11" s="602" t="s">
        <v>123</v>
      </c>
      <c r="AB11" s="602" t="s">
        <v>123</v>
      </c>
      <c r="AC11" s="602" t="s">
        <v>123</v>
      </c>
      <c r="AD11" s="602" t="s">
        <v>123</v>
      </c>
      <c r="AE11" s="602" t="s">
        <v>123</v>
      </c>
      <c r="AF11" s="602" t="s">
        <v>123</v>
      </c>
      <c r="AG11" s="602" t="s">
        <v>123</v>
      </c>
      <c r="AH11" s="602" t="s">
        <v>123</v>
      </c>
      <c r="AI11" s="602" t="s">
        <v>123</v>
      </c>
      <c r="AJ11" s="514" t="s">
        <v>123</v>
      </c>
    </row>
    <row r="12" spans="1:36" ht="15.75" thickBot="1" x14ac:dyDescent="0.25">
      <c r="A12" s="342"/>
      <c r="B12" s="1054"/>
      <c r="C12" s="508" t="s">
        <v>658</v>
      </c>
      <c r="D12" s="509" t="s">
        <v>213</v>
      </c>
      <c r="E12" s="603" t="s">
        <v>656</v>
      </c>
      <c r="F12" s="592" t="s">
        <v>123</v>
      </c>
      <c r="G12" s="592">
        <v>1</v>
      </c>
      <c r="H12" s="600"/>
      <c r="I12" s="601" t="s">
        <v>123</v>
      </c>
      <c r="J12" s="601" t="s">
        <v>123</v>
      </c>
      <c r="K12" s="601" t="s">
        <v>123</v>
      </c>
      <c r="L12" s="602" t="s">
        <v>123</v>
      </c>
      <c r="M12" s="602" t="s">
        <v>123</v>
      </c>
      <c r="N12" s="602" t="s">
        <v>123</v>
      </c>
      <c r="O12" s="602" t="s">
        <v>123</v>
      </c>
      <c r="P12" s="602" t="s">
        <v>123</v>
      </c>
      <c r="Q12" s="602" t="s">
        <v>123</v>
      </c>
      <c r="R12" s="602" t="s">
        <v>123</v>
      </c>
      <c r="S12" s="602" t="s">
        <v>123</v>
      </c>
      <c r="T12" s="602" t="s">
        <v>123</v>
      </c>
      <c r="U12" s="602" t="s">
        <v>123</v>
      </c>
      <c r="V12" s="602" t="s">
        <v>123</v>
      </c>
      <c r="W12" s="602" t="s">
        <v>123</v>
      </c>
      <c r="X12" s="602" t="s">
        <v>123</v>
      </c>
      <c r="Y12" s="602" t="s">
        <v>123</v>
      </c>
      <c r="Z12" s="602" t="s">
        <v>123</v>
      </c>
      <c r="AA12" s="602" t="s">
        <v>123</v>
      </c>
      <c r="AB12" s="602" t="s">
        <v>123</v>
      </c>
      <c r="AC12" s="602" t="s">
        <v>123</v>
      </c>
      <c r="AD12" s="602" t="s">
        <v>123</v>
      </c>
      <c r="AE12" s="602" t="s">
        <v>123</v>
      </c>
      <c r="AF12" s="602" t="s">
        <v>123</v>
      </c>
      <c r="AG12" s="602" t="s">
        <v>123</v>
      </c>
      <c r="AH12" s="602" t="s">
        <v>123</v>
      </c>
      <c r="AI12" s="602" t="s">
        <v>123</v>
      </c>
      <c r="AJ12" s="604" t="s">
        <v>123</v>
      </c>
    </row>
    <row r="13" spans="1:36" x14ac:dyDescent="0.2">
      <c r="A13" s="342"/>
      <c r="B13" s="1053" t="s">
        <v>214</v>
      </c>
      <c r="C13" s="290" t="s">
        <v>659</v>
      </c>
      <c r="D13" s="384" t="s">
        <v>216</v>
      </c>
      <c r="E13" s="385" t="s">
        <v>660</v>
      </c>
      <c r="F13" s="515" t="s">
        <v>218</v>
      </c>
      <c r="G13" s="515">
        <v>1</v>
      </c>
      <c r="H13" s="600">
        <f>ROUND((H9*1000000)/(H54*1000),0)</f>
        <v>125</v>
      </c>
      <c r="I13" s="605">
        <f>ROUND((I9*1000000)/(I54*1000),0)</f>
        <v>125</v>
      </c>
      <c r="J13" s="605">
        <f>ROUND((J9*1000000)/(J54*1000),0)</f>
        <v>125</v>
      </c>
      <c r="K13" s="605">
        <f>ROUND((K9*1000000)/(K54*1000),0)</f>
        <v>125</v>
      </c>
      <c r="L13" s="606">
        <f t="shared" ref="L13:AJ13" si="1">ROUND((L9*1000000)/(L54*1000),0)</f>
        <v>124</v>
      </c>
      <c r="M13" s="606">
        <f t="shared" si="1"/>
        <v>124</v>
      </c>
      <c r="N13" s="606">
        <f t="shared" si="1"/>
        <v>124</v>
      </c>
      <c r="O13" s="606">
        <f t="shared" si="1"/>
        <v>124</v>
      </c>
      <c r="P13" s="606">
        <f t="shared" si="1"/>
        <v>124</v>
      </c>
      <c r="Q13" s="606">
        <f t="shared" si="1"/>
        <v>124</v>
      </c>
      <c r="R13" s="606">
        <f t="shared" si="1"/>
        <v>124</v>
      </c>
      <c r="S13" s="606">
        <f t="shared" si="1"/>
        <v>124</v>
      </c>
      <c r="T13" s="606">
        <f t="shared" si="1"/>
        <v>125</v>
      </c>
      <c r="U13" s="606">
        <f t="shared" si="1"/>
        <v>125</v>
      </c>
      <c r="V13" s="606">
        <f t="shared" si="1"/>
        <v>125</v>
      </c>
      <c r="W13" s="606">
        <f t="shared" si="1"/>
        <v>125</v>
      </c>
      <c r="X13" s="606">
        <f t="shared" si="1"/>
        <v>125</v>
      </c>
      <c r="Y13" s="606">
        <f t="shared" si="1"/>
        <v>124</v>
      </c>
      <c r="Z13" s="606">
        <f t="shared" si="1"/>
        <v>124</v>
      </c>
      <c r="AA13" s="606">
        <f t="shared" si="1"/>
        <v>124</v>
      </c>
      <c r="AB13" s="606">
        <f t="shared" si="1"/>
        <v>124</v>
      </c>
      <c r="AC13" s="606">
        <f t="shared" si="1"/>
        <v>124</v>
      </c>
      <c r="AD13" s="606">
        <f t="shared" si="1"/>
        <v>124</v>
      </c>
      <c r="AE13" s="606">
        <f t="shared" si="1"/>
        <v>123</v>
      </c>
      <c r="AF13" s="606">
        <f t="shared" si="1"/>
        <v>123</v>
      </c>
      <c r="AG13" s="606">
        <f t="shared" si="1"/>
        <v>123</v>
      </c>
      <c r="AH13" s="606">
        <f t="shared" si="1"/>
        <v>123</v>
      </c>
      <c r="AI13" s="606">
        <f t="shared" si="1"/>
        <v>123</v>
      </c>
      <c r="AJ13" s="799">
        <f t="shared" si="1"/>
        <v>123</v>
      </c>
    </row>
    <row r="14" spans="1:36" x14ac:dyDescent="0.2">
      <c r="A14" s="342"/>
      <c r="B14" s="1054"/>
      <c r="C14" s="294" t="s">
        <v>661</v>
      </c>
      <c r="D14" s="453" t="s">
        <v>220</v>
      </c>
      <c r="E14" s="607" t="s">
        <v>662</v>
      </c>
      <c r="F14" s="515" t="s">
        <v>218</v>
      </c>
      <c r="G14" s="515">
        <v>1</v>
      </c>
      <c r="H14" s="598">
        <f t="shared" ref="H14:H19" si="2">I14</f>
        <v>28.089229902576886</v>
      </c>
      <c r="I14" s="605">
        <f>('3. BL Demand'!I14/'3. BL Demand'!I$13)*'8. FP Demand'!I$13</f>
        <v>28.089229902576886</v>
      </c>
      <c r="J14" s="605">
        <f>('3. BL Demand'!J14/'3. BL Demand'!J$13)*'8. FP Demand'!J$13</f>
        <v>27.28865262382774</v>
      </c>
      <c r="K14" s="605">
        <f>('3. BL Demand'!K14/'3. BL Demand'!K$13)*'8. FP Demand'!K$13</f>
        <v>26.535356286370927</v>
      </c>
      <c r="L14" s="608">
        <f>('3. BL Demand'!L14/'3. BL Demand'!L$13)*'8. FP Demand'!L$13</f>
        <v>25.606357134663671</v>
      </c>
      <c r="M14" s="608">
        <f>('3. BL Demand'!M14/'3. BL Demand'!M$13)*'8. FP Demand'!M$13</f>
        <v>24.915991379349656</v>
      </c>
      <c r="N14" s="608">
        <f>('3. BL Demand'!N14/'3. BL Demand'!N$13)*'8. FP Demand'!N$13</f>
        <v>24.240874772694013</v>
      </c>
      <c r="O14" s="608">
        <f>('3. BL Demand'!O14/'3. BL Demand'!O$13)*'8. FP Demand'!O$13</f>
        <v>23.599501450706484</v>
      </c>
      <c r="P14" s="608">
        <f>('3. BL Demand'!P14/'3. BL Demand'!P$13)*'8. FP Demand'!P$13</f>
        <v>22.987296463907679</v>
      </c>
      <c r="Q14" s="608">
        <f>('3. BL Demand'!Q14/'3. BL Demand'!Q$13)*'8. FP Demand'!Q$13</f>
        <v>22.383481822992248</v>
      </c>
      <c r="R14" s="608">
        <f>('3. BL Demand'!R14/'3. BL Demand'!R$13)*'8. FP Demand'!R$13</f>
        <v>21.801331488591412</v>
      </c>
      <c r="S14" s="608">
        <f>('3. BL Demand'!S14/'3. BL Demand'!S$13)*'8. FP Demand'!S$13</f>
        <v>21.226764204461386</v>
      </c>
      <c r="T14" s="608">
        <f>('3. BL Demand'!T14/'3. BL Demand'!T$13)*'8. FP Demand'!T$13</f>
        <v>20.850317264022113</v>
      </c>
      <c r="U14" s="608">
        <f>('3. BL Demand'!U14/'3. BL Demand'!U$13)*'8. FP Demand'!U$13</f>
        <v>20.300732753098643</v>
      </c>
      <c r="V14" s="608">
        <f>('3. BL Demand'!V14/'3. BL Demand'!V$13)*'8. FP Demand'!V$13</f>
        <v>20.314417665232597</v>
      </c>
      <c r="W14" s="608">
        <f>('3. BL Demand'!W14/'3. BL Demand'!W$13)*'8. FP Demand'!W$13</f>
        <v>20.312543078005415</v>
      </c>
      <c r="X14" s="608">
        <f>('3. BL Demand'!X14/'3. BL Demand'!X$13)*'8. FP Demand'!X$13</f>
        <v>20.32519729664082</v>
      </c>
      <c r="Y14" s="608">
        <f>('3. BL Demand'!Y14/'3. BL Demand'!Y$13)*'8. FP Demand'!Y$13</f>
        <v>20.171478216271133</v>
      </c>
      <c r="Z14" s="608">
        <f>('3. BL Demand'!Z14/'3. BL Demand'!Z$13)*'8. FP Demand'!Z$13</f>
        <v>20.179458436827574</v>
      </c>
      <c r="AA14" s="608">
        <f>('3. BL Demand'!AA14/'3. BL Demand'!AA$13)*'8. FP Demand'!AA$13</f>
        <v>20.187364642181741</v>
      </c>
      <c r="AB14" s="608">
        <f>('3. BL Demand'!AB14/'3. BL Demand'!AB$13)*'8. FP Demand'!AB$13</f>
        <v>20.192041553631213</v>
      </c>
      <c r="AC14" s="608">
        <f>('3. BL Demand'!AC14/'3. BL Demand'!AC$13)*'8. FP Demand'!AC$13</f>
        <v>20.195877628111443</v>
      </c>
      <c r="AD14" s="608">
        <f>('3. BL Demand'!AD14/'3. BL Demand'!AD$13)*'8. FP Demand'!AD$13</f>
        <v>20.199458231080136</v>
      </c>
      <c r="AE14" s="608">
        <f>('3. BL Demand'!AE14/'3. BL Demand'!AE$13)*'8. FP Demand'!AE$13</f>
        <v>20.038869576877385</v>
      </c>
      <c r="AF14" s="608">
        <f>('3. BL Demand'!AF14/'3. BL Demand'!AF$13)*'8. FP Demand'!AF$13</f>
        <v>20.039360836340673</v>
      </c>
      <c r="AG14" s="608">
        <f>('3. BL Demand'!AG14/'3. BL Demand'!AG$13)*'8. FP Demand'!AG$13</f>
        <v>20.03280854168532</v>
      </c>
      <c r="AH14" s="608">
        <f>('3. BL Demand'!AH14/'3. BL Demand'!AH$13)*'8. FP Demand'!AH$13</f>
        <v>20.037267937702804</v>
      </c>
      <c r="AI14" s="608">
        <f>('3. BL Demand'!AI14/'3. BL Demand'!AI$13)*'8. FP Demand'!AI$13</f>
        <v>20.020581658181179</v>
      </c>
      <c r="AJ14" s="520">
        <f>('3. BL Demand'!AJ14/'3. BL Demand'!AJ$13)*'8. FP Demand'!AJ$13</f>
        <v>20.013805067840643</v>
      </c>
    </row>
    <row r="15" spans="1:36" x14ac:dyDescent="0.2">
      <c r="A15" s="342"/>
      <c r="B15" s="1054"/>
      <c r="C15" s="294" t="s">
        <v>663</v>
      </c>
      <c r="D15" s="453" t="s">
        <v>222</v>
      </c>
      <c r="E15" s="607" t="s">
        <v>662</v>
      </c>
      <c r="F15" s="515" t="s">
        <v>218</v>
      </c>
      <c r="G15" s="515">
        <v>1</v>
      </c>
      <c r="H15" s="598">
        <f t="shared" si="2"/>
        <v>53.247232398632775</v>
      </c>
      <c r="I15" s="605">
        <f>('3. BL Demand'!I15/'3. BL Demand'!I$13)*'8. FP Demand'!I$13</f>
        <v>53.247232398632775</v>
      </c>
      <c r="J15" s="605">
        <f>('3. BL Demand'!J15/'3. BL Demand'!J$13)*'8. FP Demand'!J$13</f>
        <v>54.413569705075417</v>
      </c>
      <c r="K15" s="605">
        <f>('3. BL Demand'!K15/'3. BL Demand'!K$13)*'8. FP Demand'!K$13</f>
        <v>55.562530079978792</v>
      </c>
      <c r="L15" s="608">
        <f>('3. BL Demand'!L15/'3. BL Demand'!L$13)*'8. FP Demand'!L$13</f>
        <v>56.202225900353731</v>
      </c>
      <c r="M15" s="608">
        <f>('3. BL Demand'!M15/'3. BL Demand'!M$13)*'8. FP Demand'!M$13</f>
        <v>57.229120545424621</v>
      </c>
      <c r="N15" s="608">
        <f>('3. BL Demand'!N15/'3. BL Demand'!N$13)*'8. FP Demand'!N$13</f>
        <v>58.20049164979504</v>
      </c>
      <c r="O15" s="608">
        <f>('3. BL Demand'!O15/'3. BL Demand'!O$13)*'8. FP Demand'!O$13</f>
        <v>59.160475910836887</v>
      </c>
      <c r="P15" s="608">
        <f>('3. BL Demand'!P15/'3. BL Demand'!P$13)*'8. FP Demand'!P$13</f>
        <v>60.111433233107128</v>
      </c>
      <c r="Q15" s="608">
        <f>('3. BL Demand'!Q15/'3. BL Demand'!Q$13)*'8. FP Demand'!Q$13</f>
        <v>61.00955904777706</v>
      </c>
      <c r="R15" s="608">
        <f>('3. BL Demand'!R15/'3. BL Demand'!R$13)*'8. FP Demand'!R$13</f>
        <v>61.897703549963715</v>
      </c>
      <c r="S15" s="608">
        <f>('3. BL Demand'!S15/'3. BL Demand'!S$13)*'8. FP Demand'!S$13</f>
        <v>62.733415347786988</v>
      </c>
      <c r="T15" s="608">
        <f>('3. BL Demand'!T15/'3. BL Demand'!T$13)*'8. FP Demand'!T$13</f>
        <v>64.120865034162904</v>
      </c>
      <c r="U15" s="608">
        <f>('3. BL Demand'!U15/'3. BL Demand'!U$13)*'8. FP Demand'!U$13</f>
        <v>64.940722894664731</v>
      </c>
      <c r="V15" s="608">
        <f>('3. BL Demand'!V15/'3. BL Demand'!V$13)*'8. FP Demand'!V$13</f>
        <v>65.106823329810879</v>
      </c>
      <c r="W15" s="608">
        <f>('3. BL Demand'!W15/'3. BL Demand'!W$13)*'8. FP Demand'!W$13</f>
        <v>65.222873267949581</v>
      </c>
      <c r="X15" s="608">
        <f>('3. BL Demand'!X15/'3. BL Demand'!X$13)*'8. FP Demand'!X$13</f>
        <v>65.385725346075304</v>
      </c>
      <c r="Y15" s="608">
        <f>('3. BL Demand'!Y15/'3. BL Demand'!Y$13)*'8. FP Demand'!Y$13</f>
        <v>65.012598863318956</v>
      </c>
      <c r="Z15" s="608">
        <f>('3. BL Demand'!Z15/'3. BL Demand'!Z$13)*'8. FP Demand'!Z$13</f>
        <v>65.159487811822018</v>
      </c>
      <c r="AA15" s="608">
        <f>('3. BL Demand'!AA15/'3. BL Demand'!AA$13)*'8. FP Demand'!AA$13</f>
        <v>65.306728419120617</v>
      </c>
      <c r="AB15" s="608">
        <f>('3. BL Demand'!AB15/'3. BL Demand'!AB$13)*'8. FP Demand'!AB$13</f>
        <v>65.444330142117693</v>
      </c>
      <c r="AC15" s="608">
        <f>('3. BL Demand'!AC15/'3. BL Demand'!AC$13)*'8. FP Demand'!AC$13</f>
        <v>65.581243889017927</v>
      </c>
      <c r="AD15" s="608">
        <f>('3. BL Demand'!AD15/'3. BL Demand'!AD$13)*'8. FP Demand'!AD$13</f>
        <v>65.717643558468168</v>
      </c>
      <c r="AE15" s="608">
        <f>('3. BL Demand'!AE15/'3. BL Demand'!AE$13)*'8. FP Demand'!AE$13</f>
        <v>65.319300891453452</v>
      </c>
      <c r="AF15" s="608">
        <f>('3. BL Demand'!AF15/'3. BL Demand'!AF$13)*'8. FP Demand'!AF$13</f>
        <v>65.445291925031739</v>
      </c>
      <c r="AG15" s="608">
        <f>('3. BL Demand'!AG15/'3. BL Demand'!AG$13)*'8. FP Demand'!AG$13</f>
        <v>65.548028806248809</v>
      </c>
      <c r="AH15" s="608">
        <f>('3. BL Demand'!AH15/'3. BL Demand'!AH$13)*'8. FP Demand'!AH$13</f>
        <v>65.685450242794005</v>
      </c>
      <c r="AI15" s="608">
        <f>('3. BL Demand'!AI15/'3. BL Demand'!AI$13)*'8. FP Demand'!AI$13</f>
        <v>65.753949826053613</v>
      </c>
      <c r="AJ15" s="609">
        <f>('3. BL Demand'!AJ15/'3. BL Demand'!AJ$13)*'8. FP Demand'!AJ$13</f>
        <v>65.855572361881741</v>
      </c>
    </row>
    <row r="16" spans="1:36" x14ac:dyDescent="0.2">
      <c r="A16" s="342"/>
      <c r="B16" s="1054"/>
      <c r="C16" s="294" t="s">
        <v>664</v>
      </c>
      <c r="D16" s="453" t="s">
        <v>224</v>
      </c>
      <c r="E16" s="607" t="s">
        <v>662</v>
      </c>
      <c r="F16" s="515" t="s">
        <v>218</v>
      </c>
      <c r="G16" s="515">
        <v>1</v>
      </c>
      <c r="H16" s="598">
        <f t="shared" si="2"/>
        <v>15.546488208718252</v>
      </c>
      <c r="I16" s="605">
        <f>('3. BL Demand'!I16/'3. BL Demand'!I$13)*'8. FP Demand'!I$13</f>
        <v>15.546488208718252</v>
      </c>
      <c r="J16" s="605">
        <f>('3. BL Demand'!J16/'3. BL Demand'!J$13)*'8. FP Demand'!J$13</f>
        <v>15.507735746671749</v>
      </c>
      <c r="K16" s="605">
        <f>('3. BL Demand'!K16/'3. BL Demand'!K$13)*'8. FP Demand'!K$13</f>
        <v>15.466870019984905</v>
      </c>
      <c r="L16" s="608">
        <f>('3. BL Demand'!L16/'3. BL Demand'!L$13)*'8. FP Demand'!L$13</f>
        <v>15.291260458858835</v>
      </c>
      <c r="M16" s="608">
        <f>('3. BL Demand'!M16/'3. BL Demand'!M$13)*'8. FP Demand'!M$13</f>
        <v>15.228147923583341</v>
      </c>
      <c r="N16" s="608">
        <f>('3. BL Demand'!N16/'3. BL Demand'!N$13)*'8. FP Demand'!N$13</f>
        <v>15.15304165413232</v>
      </c>
      <c r="O16" s="608">
        <f>('3. BL Demand'!O16/'3. BL Demand'!O$13)*'8. FP Demand'!O$13</f>
        <v>15.078285445925294</v>
      </c>
      <c r="P16" s="608">
        <f>('3. BL Demand'!P16/'3. BL Demand'!P$13)*'8. FP Demand'!P$13</f>
        <v>15.003956165691283</v>
      </c>
      <c r="Q16" s="608">
        <f>('3. BL Demand'!Q16/'3. BL Demand'!Q$13)*'8. FP Demand'!Q$13</f>
        <v>14.918857512263212</v>
      </c>
      <c r="R16" s="608">
        <f>('3. BL Demand'!R16/'3. BL Demand'!R$13)*'8. FP Demand'!R$13</f>
        <v>14.833580020981968</v>
      </c>
      <c r="S16" s="608">
        <f>('3. BL Demand'!S16/'3. BL Demand'!S$13)*'8. FP Demand'!S$13</f>
        <v>14.738541350441746</v>
      </c>
      <c r="T16" s="608">
        <f>('3. BL Demand'!T16/'3. BL Demand'!T$13)*'8. FP Demand'!T$13</f>
        <v>14.772347491223114</v>
      </c>
      <c r="U16" s="608">
        <f>('3. BL Demand'!U16/'3. BL Demand'!U$13)*'8. FP Demand'!U$13</f>
        <v>14.67485230935265</v>
      </c>
      <c r="V16" s="608">
        <f>('3. BL Demand'!V16/'3. BL Demand'!V$13)*'8. FP Demand'!V$13</f>
        <v>14.593597862081062</v>
      </c>
      <c r="W16" s="608">
        <f>('3. BL Demand'!W16/'3. BL Demand'!W$13)*'8. FP Demand'!W$13</f>
        <v>14.500669155714171</v>
      </c>
      <c r="X16" s="608">
        <f>('3. BL Demand'!X16/'3. BL Demand'!X$13)*'8. FP Demand'!X$13</f>
        <v>14.417679080273349</v>
      </c>
      <c r="Y16" s="608">
        <f>('3. BL Demand'!Y16/'3. BL Demand'!Y$13)*'8. FP Demand'!Y$13</f>
        <v>14.216928585803833</v>
      </c>
      <c r="Z16" s="608">
        <f>('3. BL Demand'!Z16/'3. BL Demand'!Z$13)*'8. FP Demand'!Z$13</f>
        <v>14.130362970623256</v>
      </c>
      <c r="AA16" s="608">
        <f>('3. BL Demand'!AA16/'3. BL Demand'!AA$13)*'8. FP Demand'!AA$13</f>
        <v>14.043357275183247</v>
      </c>
      <c r="AB16" s="608">
        <f>('3. BL Demand'!AB16/'3. BL Demand'!AB$13)*'8. FP Demand'!AB$13</f>
        <v>13.953768179050702</v>
      </c>
      <c r="AC16" s="608">
        <f>('3. BL Demand'!AC16/'3. BL Demand'!AC$13)*'8. FP Demand'!AC$13</f>
        <v>13.863484778037854</v>
      </c>
      <c r="AD16" s="608">
        <f>('3. BL Demand'!AD16/'3. BL Demand'!AD$13)*'8. FP Demand'!AD$13</f>
        <v>13.772624029579401</v>
      </c>
      <c r="AE16" s="608">
        <f>('3. BL Demand'!AE16/'3. BL Demand'!AE$13)*'8. FP Demand'!AE$13</f>
        <v>13.570197927638084</v>
      </c>
      <c r="AF16" s="608">
        <f>('3. BL Demand'!AF16/'3. BL Demand'!AF$13)*'8. FP Demand'!AF$13</f>
        <v>13.477226605196504</v>
      </c>
      <c r="AG16" s="608">
        <f>('3. BL Demand'!AG16/'3. BL Demand'!AG$13)*'8. FP Demand'!AG$13</f>
        <v>13.379097261216929</v>
      </c>
      <c r="AH16" s="608">
        <f>('3. BL Demand'!AH16/'3. BL Demand'!AH$13)*'8. FP Demand'!AH$13</f>
        <v>13.287703139232603</v>
      </c>
      <c r="AI16" s="608">
        <f>('3. BL Demand'!AI16/'3. BL Demand'!AI$13)*'8. FP Demand'!AI$13</f>
        <v>13.182006916301905</v>
      </c>
      <c r="AJ16" s="609">
        <f>('3. BL Demand'!AJ16/'3. BL Demand'!AJ$13)*'8. FP Demand'!AJ$13</f>
        <v>13.082645992692871</v>
      </c>
    </row>
    <row r="17" spans="1:36" x14ac:dyDescent="0.2">
      <c r="A17" s="342"/>
      <c r="B17" s="1054"/>
      <c r="C17" s="294" t="s">
        <v>665</v>
      </c>
      <c r="D17" s="453" t="s">
        <v>226</v>
      </c>
      <c r="E17" s="607" t="s">
        <v>662</v>
      </c>
      <c r="F17" s="515" t="s">
        <v>218</v>
      </c>
      <c r="G17" s="515">
        <v>1</v>
      </c>
      <c r="H17" s="598">
        <f t="shared" si="2"/>
        <v>12.268898768799311</v>
      </c>
      <c r="I17" s="605">
        <f>('3. BL Demand'!I17/'3. BL Demand'!I$13)*'8. FP Demand'!I$13</f>
        <v>12.268898768799311</v>
      </c>
      <c r="J17" s="605">
        <f>('3. BL Demand'!J17/'3. BL Demand'!J$13)*'8. FP Demand'!J$13</f>
        <v>12.322514246496237</v>
      </c>
      <c r="K17" s="605">
        <f>('3. BL Demand'!K17/'3. BL Demand'!K$13)*'8. FP Demand'!K$13</f>
        <v>12.370431298216973</v>
      </c>
      <c r="L17" s="608">
        <f>('3. BL Demand'!L17/'3. BL Demand'!L$13)*'8. FP Demand'!L$13</f>
        <v>12.30549698208044</v>
      </c>
      <c r="M17" s="608">
        <f>('3. BL Demand'!M17/'3. BL Demand'!M$13)*'8. FP Demand'!M$13</f>
        <v>12.326308479752324</v>
      </c>
      <c r="N17" s="608">
        <f>('3. BL Demand'!N17/'3. BL Demand'!N$13)*'8. FP Demand'!N$13</f>
        <v>12.334590771038975</v>
      </c>
      <c r="O17" s="608">
        <f>('3. BL Demand'!O17/'3. BL Demand'!O$13)*'8. FP Demand'!O$13</f>
        <v>12.340228959100742</v>
      </c>
      <c r="P17" s="608">
        <f>('3. BL Demand'!P17/'3. BL Demand'!P$13)*'8. FP Demand'!P$13</f>
        <v>12.343758127687547</v>
      </c>
      <c r="Q17" s="608">
        <f>('3. BL Demand'!Q17/'3. BL Demand'!Q$13)*'8. FP Demand'!Q$13</f>
        <v>12.336353116125707</v>
      </c>
      <c r="R17" s="608">
        <f>('3. BL Demand'!R17/'3. BL Demand'!R$13)*'8. FP Demand'!R$13</f>
        <v>12.327007281729795</v>
      </c>
      <c r="S17" s="608">
        <f>('3. BL Demand'!S17/'3. BL Demand'!S$13)*'8. FP Demand'!S$13</f>
        <v>12.307479226003609</v>
      </c>
      <c r="T17" s="608">
        <f>('3. BL Demand'!T17/'3. BL Demand'!T$13)*'8. FP Demand'!T$13</f>
        <v>12.394908614109649</v>
      </c>
      <c r="U17" s="608">
        <f>('3. BL Demand'!U17/'3. BL Demand'!U$13)*'8. FP Demand'!U$13</f>
        <v>12.371415505273671</v>
      </c>
      <c r="V17" s="608">
        <f>('3. BL Demand'!V17/'3. BL Demand'!V$13)*'8. FP Demand'!V$13</f>
        <v>12.392408308607749</v>
      </c>
      <c r="W17" s="608">
        <f>('3. BL Demand'!W17/'3. BL Demand'!W$13)*'8. FP Demand'!W$13</f>
        <v>12.403862746585038</v>
      </c>
      <c r="X17" s="608">
        <f>('3. BL Demand'!X17/'3. BL Demand'!X$13)*'8. FP Demand'!X$13</f>
        <v>12.424211851313347</v>
      </c>
      <c r="Y17" s="608">
        <f>('3. BL Demand'!Y17/'3. BL Demand'!Y$13)*'8. FP Demand'!Y$13</f>
        <v>12.342790726629014</v>
      </c>
      <c r="Z17" s="608">
        <f>('3. BL Demand'!Z17/'3. BL Demand'!Z$13)*'8. FP Demand'!Z$13</f>
        <v>12.360165159191283</v>
      </c>
      <c r="AA17" s="608">
        <f>('3. BL Demand'!AA17/'3. BL Demand'!AA$13)*'8. FP Demand'!AA$13</f>
        <v>12.377601893922501</v>
      </c>
      <c r="AB17" s="608">
        <f>('3. BL Demand'!AB17/'3. BL Demand'!AB$13)*'8. FP Demand'!AB$13</f>
        <v>12.393211317326243</v>
      </c>
      <c r="AC17" s="608">
        <f>('3. BL Demand'!AC17/'3. BL Demand'!AC$13)*'8. FP Demand'!AC$13</f>
        <v>12.408713867394448</v>
      </c>
      <c r="AD17" s="608">
        <f>('3. BL Demand'!AD17/'3. BL Demand'!AD$13)*'8. FP Demand'!AD$13</f>
        <v>12.42411020757697</v>
      </c>
      <c r="AE17" s="608">
        <f>('3. BL Demand'!AE17/'3. BL Demand'!AE$13)*'8. FP Demand'!AE$13</f>
        <v>12.338487405569929</v>
      </c>
      <c r="AF17" s="608">
        <f>('3. BL Demand'!AF17/'3. BL Demand'!AF$13)*'8. FP Demand'!AF$13</f>
        <v>12.351982523841061</v>
      </c>
      <c r="AG17" s="608">
        <f>('3. BL Demand'!AG17/'3. BL Demand'!AG$13)*'8. FP Demand'!AG$13</f>
        <v>12.361072437301384</v>
      </c>
      <c r="AH17" s="608">
        <f>('3. BL Demand'!AH17/'3. BL Demand'!AH$13)*'8. FP Demand'!AH$13</f>
        <v>12.376660108030974</v>
      </c>
      <c r="AI17" s="608">
        <f>('3. BL Demand'!AI17/'3. BL Demand'!AI$13)*'8. FP Demand'!AI$13</f>
        <v>12.379259018140722</v>
      </c>
      <c r="AJ17" s="609">
        <f>('3. BL Demand'!AJ17/'3. BL Demand'!AJ$13)*'8. FP Demand'!AJ$13</f>
        <v>12.38810189166991</v>
      </c>
    </row>
    <row r="18" spans="1:36" x14ac:dyDescent="0.2">
      <c r="A18" s="342"/>
      <c r="B18" s="1054"/>
      <c r="C18" s="294" t="s">
        <v>666</v>
      </c>
      <c r="D18" s="453" t="s">
        <v>228</v>
      </c>
      <c r="E18" s="607" t="s">
        <v>662</v>
      </c>
      <c r="F18" s="515" t="s">
        <v>218</v>
      </c>
      <c r="G18" s="515">
        <v>1</v>
      </c>
      <c r="H18" s="598">
        <f t="shared" si="2"/>
        <v>14.451238891377148</v>
      </c>
      <c r="I18" s="605">
        <f>('3. BL Demand'!I18/'3. BL Demand'!I$13)*'8. FP Demand'!I$13</f>
        <v>14.451238891377148</v>
      </c>
      <c r="J18" s="605">
        <f>('3. BL Demand'!J18/'3. BL Demand'!J$13)*'8. FP Demand'!J$13</f>
        <v>13.993997584174341</v>
      </c>
      <c r="K18" s="605">
        <f>('3. BL Demand'!K18/'3. BL Demand'!K$13)*'8. FP Demand'!K$13</f>
        <v>13.58537699185136</v>
      </c>
      <c r="L18" s="608">
        <f>('3. BL Demand'!L18/'3. BL Demand'!L$13)*'8. FP Demand'!L$13</f>
        <v>13.103140953559013</v>
      </c>
      <c r="M18" s="608">
        <f>('3. BL Demand'!M18/'3. BL Demand'!M$13)*'8. FP Demand'!M$13</f>
        <v>12.760177301405092</v>
      </c>
      <c r="N18" s="608">
        <f>('3. BL Demand'!N18/'3. BL Demand'!N$13)*'8. FP Demand'!N$13</f>
        <v>12.434039927912488</v>
      </c>
      <c r="O18" s="608">
        <f>('3. BL Demand'!O18/'3. BL Demand'!O$13)*'8. FP Demand'!O$13</f>
        <v>12.1378441174238</v>
      </c>
      <c r="P18" s="608">
        <f>('3. BL Demand'!P18/'3. BL Demand'!P$13)*'8. FP Demand'!P$13</f>
        <v>11.866235738446788</v>
      </c>
      <c r="Q18" s="608">
        <f>('3. BL Demand'!Q18/'3. BL Demand'!Q$13)*'8. FP Demand'!Q$13</f>
        <v>11.601778866463651</v>
      </c>
      <c r="R18" s="608">
        <f>('3. BL Demand'!R18/'3. BL Demand'!R$13)*'8. FP Demand'!R$13</f>
        <v>11.357214430267733</v>
      </c>
      <c r="S18" s="608">
        <f>('3. BL Demand'!S18/'3. BL Demand'!S$13)*'8. FP Demand'!S$13</f>
        <v>11.121954078816911</v>
      </c>
      <c r="T18" s="608">
        <f>('3. BL Demand'!T18/'3. BL Demand'!T$13)*'8. FP Demand'!T$13</f>
        <v>10.998271849080401</v>
      </c>
      <c r="U18" s="608">
        <f>('3. BL Demand'!U18/'3. BL Demand'!U$13)*'8. FP Demand'!U$13</f>
        <v>10.794399999869793</v>
      </c>
      <c r="V18" s="608">
        <f>('3. BL Demand'!V18/'3. BL Demand'!V$13)*'8. FP Demand'!V$13</f>
        <v>10.64888215204175</v>
      </c>
      <c r="W18" s="608">
        <f>('3. BL Demand'!W18/'3. BL Demand'!W$13)*'8. FP Demand'!W$13</f>
        <v>10.495037394089042</v>
      </c>
      <c r="X18" s="608">
        <f>('3. BL Demand'!X18/'3. BL Demand'!X$13)*'8. FP Demand'!X$13</f>
        <v>10.355329190471812</v>
      </c>
      <c r="Y18" s="608">
        <f>('3. BL Demand'!Y18/'3. BL Demand'!Y$13)*'8. FP Demand'!Y$13</f>
        <v>10.14781931295423</v>
      </c>
      <c r="Z18" s="608">
        <f>('3. BL Demand'!Z18/'3. BL Demand'!Z$13)*'8. FP Demand'!Z$13</f>
        <v>10.027962995867407</v>
      </c>
      <c r="AA18" s="608">
        <f>('3. BL Demand'!AA18/'3. BL Demand'!AA$13)*'8. FP Demand'!AA$13</f>
        <v>9.9077353082657549</v>
      </c>
      <c r="AB18" s="608">
        <f>('3. BL Demand'!AB18/'3. BL Demand'!AB$13)*'8. FP Demand'!AB$13</f>
        <v>9.7981216645488622</v>
      </c>
      <c r="AC18" s="608">
        <f>('3. BL Demand'!AC18/'3. BL Demand'!AC$13)*'8. FP Demand'!AC$13</f>
        <v>9.6868776038580933</v>
      </c>
      <c r="AD18" s="608">
        <f>('3. BL Demand'!AD18/'3. BL Demand'!AD$13)*'8. FP Demand'!AD$13</f>
        <v>9.5765587617546775</v>
      </c>
      <c r="AE18" s="608">
        <f>('3. BL Demand'!AE18/'3. BL Demand'!AE$13)*'8. FP Demand'!AE$13</f>
        <v>9.3942804208397934</v>
      </c>
      <c r="AF18" s="608">
        <f>('3. BL Demand'!AF18/'3. BL Demand'!AF$13)*'8. FP Demand'!AF$13</f>
        <v>9.2960032559306818</v>
      </c>
      <c r="AG18" s="608">
        <f>('3. BL Demand'!AG18/'3. BL Demand'!AG$13)*'8. FP Demand'!AG$13</f>
        <v>9.2254822778736454</v>
      </c>
      <c r="AH18" s="608">
        <f>('3. BL Demand'!AH18/'3. BL Demand'!AH$13)*'8. FP Demand'!AH$13</f>
        <v>9.1851448610687605</v>
      </c>
      <c r="AI18" s="608">
        <f>('3. BL Demand'!AI18/'3. BL Demand'!AI$13)*'8. FP Demand'!AI$13</f>
        <v>9.1568844487851457</v>
      </c>
      <c r="AJ18" s="609">
        <f>('3. BL Demand'!AJ18/'3. BL Demand'!AJ$13)*'8. FP Demand'!AJ$13</f>
        <v>9.157637624937605</v>
      </c>
    </row>
    <row r="19" spans="1:36" x14ac:dyDescent="0.2">
      <c r="A19" s="342"/>
      <c r="B19" s="1054"/>
      <c r="C19" s="294" t="s">
        <v>667</v>
      </c>
      <c r="D19" s="453" t="s">
        <v>230</v>
      </c>
      <c r="E19" s="607" t="s">
        <v>662</v>
      </c>
      <c r="F19" s="515" t="s">
        <v>218</v>
      </c>
      <c r="G19" s="515">
        <v>1</v>
      </c>
      <c r="H19" s="598">
        <f t="shared" si="2"/>
        <v>1.4035621545066304</v>
      </c>
      <c r="I19" s="605">
        <f>('3. BL Demand'!I19/'3. BL Demand'!I$13)*'8. FP Demand'!I$13</f>
        <v>1.4035621545066304</v>
      </c>
      <c r="J19" s="605">
        <f>('3. BL Demand'!J19/'3. BL Demand'!J$13)*'8. FP Demand'!J$13</f>
        <v>1.4533941866888844</v>
      </c>
      <c r="K19" s="605">
        <f>('3. BL Demand'!K19/'3. BL Demand'!K$13)*'8. FP Demand'!K$13</f>
        <v>1.5023468993630105</v>
      </c>
      <c r="L19" s="608">
        <f>('3. BL Demand'!L19/'3. BL Demand'!L$13)*'8. FP Demand'!L$13</f>
        <v>1.537189737747676</v>
      </c>
      <c r="M19" s="608">
        <f>('3. BL Demand'!M19/'3. BL Demand'!M$13)*'8. FP Demand'!M$13</f>
        <v>1.5824146926490246</v>
      </c>
      <c r="N19" s="608">
        <f>('3. BL Demand'!N19/'3. BL Demand'!N$13)*'8. FP Demand'!N$13</f>
        <v>1.6259434309374337</v>
      </c>
      <c r="O19" s="608">
        <f>('3. BL Demand'!O19/'3. BL Demand'!O$13)*'8. FP Demand'!O$13</f>
        <v>1.6691311483227087</v>
      </c>
      <c r="P19" s="608">
        <f>('3. BL Demand'!P19/'3. BL Demand'!P$13)*'8. FP Demand'!P$13</f>
        <v>1.7120819607819096</v>
      </c>
      <c r="Q19" s="608">
        <f>('3. BL Demand'!Q19/'3. BL Demand'!Q$13)*'8. FP Demand'!Q$13</f>
        <v>1.7535355507764454</v>
      </c>
      <c r="R19" s="608">
        <f>('3. BL Demand'!R19/'3. BL Demand'!R$13)*'8. FP Demand'!R$13</f>
        <v>1.7947337495476909</v>
      </c>
      <c r="S19" s="608">
        <f>('3. BL Demand'!S19/'3. BL Demand'!S$13)*'8. FP Demand'!S$13</f>
        <v>1.8346113793282735</v>
      </c>
      <c r="T19" s="608">
        <f>('3. BL Demand'!T19/'3. BL Demand'!T$13)*'8. FP Demand'!T$13</f>
        <v>1.8907556561479839</v>
      </c>
      <c r="U19" s="608">
        <f>('3. BL Demand'!U19/'3. BL Demand'!U$13)*'8. FP Demand'!U$13</f>
        <v>1.9304117433922248</v>
      </c>
      <c r="V19" s="608">
        <f>('3. BL Demand'!V19/'3. BL Demand'!V$13)*'8. FP Demand'!V$13</f>
        <v>1.975564940247023</v>
      </c>
      <c r="W19" s="608">
        <f>('3. BL Demand'!W19/'3. BL Demand'!W$13)*'8. FP Demand'!W$13</f>
        <v>2.0190919583728433</v>
      </c>
      <c r="X19" s="608">
        <f>('3. BL Demand'!X19/'3. BL Demand'!X$13)*'8. FP Demand'!X$13</f>
        <v>2.0639824743967337</v>
      </c>
      <c r="Y19" s="608">
        <f>('3. BL Demand'!Y19/'3. BL Demand'!Y$13)*'8. FP Demand'!Y$13</f>
        <v>2.0916292234232019</v>
      </c>
      <c r="Z19" s="608">
        <f>('3. BL Demand'!Z19/'3. BL Demand'!Z$13)*'8. FP Demand'!Z$13</f>
        <v>2.1356427256422306</v>
      </c>
      <c r="AA19" s="608">
        <f>('3. BL Demand'!AA19/'3. BL Demand'!AA$13)*'8. FP Demand'!AA$13</f>
        <v>2.1795720544941632</v>
      </c>
      <c r="AB19" s="608">
        <f>('3. BL Demand'!AB19/'3. BL Demand'!AB$13)*'8. FP Demand'!AB$13</f>
        <v>2.2231522683560128</v>
      </c>
      <c r="AC19" s="608">
        <f>('3. BL Demand'!AC19/'3. BL Demand'!AC$13)*'8. FP Demand'!AC$13</f>
        <v>2.2665593219118989</v>
      </c>
      <c r="AD19" s="608">
        <f>('3. BL Demand'!AD19/'3. BL Demand'!AD$13)*'8. FP Demand'!AD$13</f>
        <v>2.3098738100595044</v>
      </c>
      <c r="AE19" s="608">
        <f>('3. BL Demand'!AE19/'3. BL Demand'!AE$13)*'8. FP Demand'!AE$13</f>
        <v>2.3340354997755033</v>
      </c>
      <c r="AF19" s="608">
        <f>('3. BL Demand'!AF19/'3. BL Demand'!AF$13)*'8. FP Demand'!AF$13</f>
        <v>2.3766014230838159</v>
      </c>
      <c r="AG19" s="608">
        <f>('3. BL Demand'!AG19/'3. BL Demand'!AG$13)*'8. FP Demand'!AG$13</f>
        <v>2.4184954072921387</v>
      </c>
      <c r="AH19" s="608">
        <f>('3. BL Demand'!AH19/'3. BL Demand'!AH$13)*'8. FP Demand'!AH$13</f>
        <v>2.4618734838642089</v>
      </c>
      <c r="AI19" s="608">
        <f>('3. BL Demand'!AI19/'3. BL Demand'!AI$13)*'8. FP Demand'!AI$13</f>
        <v>2.5027863757033244</v>
      </c>
      <c r="AJ19" s="520">
        <f>('3. BL Demand'!AJ19/'3. BL Demand'!AJ$13)*'8. FP Demand'!AJ$13</f>
        <v>2.545094900660311</v>
      </c>
    </row>
    <row r="20" spans="1:36" x14ac:dyDescent="0.2">
      <c r="A20" s="342"/>
      <c r="B20" s="1054"/>
      <c r="C20" s="290" t="s">
        <v>668</v>
      </c>
      <c r="D20" s="384" t="s">
        <v>232</v>
      </c>
      <c r="E20" s="385" t="s">
        <v>669</v>
      </c>
      <c r="F20" s="515" t="s">
        <v>218</v>
      </c>
      <c r="G20" s="515">
        <v>1</v>
      </c>
      <c r="H20" s="598">
        <f t="shared" ref="H20:AJ20" si="3">ROUND((H10*1000000)/(H55*1000),0)</f>
        <v>134</v>
      </c>
      <c r="I20" s="605">
        <f t="shared" si="3"/>
        <v>134</v>
      </c>
      <c r="J20" s="605">
        <f t="shared" si="3"/>
        <v>134</v>
      </c>
      <c r="K20" s="605">
        <f t="shared" si="3"/>
        <v>134</v>
      </c>
      <c r="L20" s="517">
        <f t="shared" si="3"/>
        <v>134</v>
      </c>
      <c r="M20" s="517">
        <f t="shared" si="3"/>
        <v>133</v>
      </c>
      <c r="N20" s="517">
        <f t="shared" si="3"/>
        <v>133</v>
      </c>
      <c r="O20" s="517">
        <f t="shared" si="3"/>
        <v>133</v>
      </c>
      <c r="P20" s="517">
        <f t="shared" si="3"/>
        <v>132</v>
      </c>
      <c r="Q20" s="517">
        <f t="shared" si="3"/>
        <v>132</v>
      </c>
      <c r="R20" s="517">
        <f t="shared" si="3"/>
        <v>132</v>
      </c>
      <c r="S20" s="517">
        <f t="shared" si="3"/>
        <v>131</v>
      </c>
      <c r="T20" s="517">
        <f t="shared" si="3"/>
        <v>131</v>
      </c>
      <c r="U20" s="517">
        <f t="shared" si="3"/>
        <v>131</v>
      </c>
      <c r="V20" s="517">
        <f t="shared" si="3"/>
        <v>131</v>
      </c>
      <c r="W20" s="517">
        <f t="shared" si="3"/>
        <v>130</v>
      </c>
      <c r="X20" s="517">
        <f t="shared" si="3"/>
        <v>130</v>
      </c>
      <c r="Y20" s="517">
        <f t="shared" si="3"/>
        <v>130</v>
      </c>
      <c r="Z20" s="517">
        <f t="shared" si="3"/>
        <v>130</v>
      </c>
      <c r="AA20" s="517">
        <f t="shared" si="3"/>
        <v>129</v>
      </c>
      <c r="AB20" s="517">
        <f t="shared" si="3"/>
        <v>129</v>
      </c>
      <c r="AC20" s="517">
        <f t="shared" si="3"/>
        <v>129</v>
      </c>
      <c r="AD20" s="517">
        <f t="shared" si="3"/>
        <v>129</v>
      </c>
      <c r="AE20" s="517">
        <f t="shared" si="3"/>
        <v>128</v>
      </c>
      <c r="AF20" s="517">
        <f t="shared" si="3"/>
        <v>128</v>
      </c>
      <c r="AG20" s="517">
        <f t="shared" si="3"/>
        <v>128</v>
      </c>
      <c r="AH20" s="517">
        <f t="shared" si="3"/>
        <v>128</v>
      </c>
      <c r="AI20" s="517">
        <f t="shared" si="3"/>
        <v>128</v>
      </c>
      <c r="AJ20" s="800">
        <f t="shared" si="3"/>
        <v>128</v>
      </c>
    </row>
    <row r="21" spans="1:36" x14ac:dyDescent="0.2">
      <c r="A21" s="342"/>
      <c r="B21" s="1054"/>
      <c r="C21" s="294" t="s">
        <v>670</v>
      </c>
      <c r="D21" s="521" t="s">
        <v>235</v>
      </c>
      <c r="E21" s="607" t="s">
        <v>662</v>
      </c>
      <c r="F21" s="515" t="s">
        <v>218</v>
      </c>
      <c r="G21" s="515">
        <v>1</v>
      </c>
      <c r="H21" s="598">
        <f t="shared" ref="H21:H26" si="4">I21</f>
        <v>29.985132618762734</v>
      </c>
      <c r="I21" s="605">
        <f>('3. BL Demand'!I21/'3. BL Demand'!I$20)*'8. FP Demand'!I$20</f>
        <v>29.985132618762734</v>
      </c>
      <c r="J21" s="605">
        <f>('3. BL Demand'!J21/'3. BL Demand'!J$20)*'8. FP Demand'!J$20</f>
        <v>29.150569387839464</v>
      </c>
      <c r="K21" s="605">
        <f>('3. BL Demand'!K21/'3. BL Demand'!K$20)*'8. FP Demand'!K$20</f>
        <v>28.338897984763079</v>
      </c>
      <c r="L21" s="608">
        <f>('3. BL Demand'!L21/'3. BL Demand'!L$20)*'8. FP Demand'!L$20</f>
        <v>27.507700351112366</v>
      </c>
      <c r="M21" s="608">
        <f>('3. BL Demand'!M21/'3. BL Demand'!M$20)*'8. FP Demand'!M$20</f>
        <v>26.479594886306433</v>
      </c>
      <c r="N21" s="608">
        <f>('3. BL Demand'!N21/'3. BL Demand'!N$20)*'8. FP Demand'!N$20</f>
        <v>25.658933517734251</v>
      </c>
      <c r="O21" s="608">
        <f>('3. BL Demand'!O21/'3. BL Demand'!O$20)*'8. FP Demand'!O$20</f>
        <v>24.840427921953264</v>
      </c>
      <c r="P21" s="608">
        <f>('3. BL Demand'!P21/'3. BL Demand'!P$20)*'8. FP Demand'!P$20</f>
        <v>23.861380755460644</v>
      </c>
      <c r="Q21" s="608">
        <f>('3. BL Demand'!Q21/'3. BL Demand'!Q$20)*'8. FP Demand'!Q$20</f>
        <v>23.053107229398091</v>
      </c>
      <c r="R21" s="608">
        <f>('3. BL Demand'!R21/'3. BL Demand'!R$20)*'8. FP Demand'!R$20</f>
        <v>22.247336957257499</v>
      </c>
      <c r="S21" s="608">
        <f>('3. BL Demand'!S21/'3. BL Demand'!S$20)*'8. FP Demand'!S$20</f>
        <v>21.281591480743408</v>
      </c>
      <c r="T21" s="608">
        <f>('3. BL Demand'!T21/'3. BL Demand'!T$20)*'8. FP Demand'!T$20</f>
        <v>20.486823238232727</v>
      </c>
      <c r="U21" s="608">
        <f>('3. BL Demand'!U21/'3. BL Demand'!U$20)*'8. FP Demand'!U$20</f>
        <v>19.709409582972746</v>
      </c>
      <c r="V21" s="608">
        <f>('3. BL Demand'!V21/'3. BL Demand'!V$20)*'8. FP Demand'!V$20</f>
        <v>19.651261512767285</v>
      </c>
      <c r="W21" s="608">
        <f>('3. BL Demand'!W21/'3. BL Demand'!W$20)*'8. FP Demand'!W$20</f>
        <v>19.459934344144269</v>
      </c>
      <c r="X21" s="608">
        <f>('3. BL Demand'!X21/'3. BL Demand'!X$20)*'8. FP Demand'!X$20</f>
        <v>19.420632441742736</v>
      </c>
      <c r="Y21" s="608">
        <f>('3. BL Demand'!Y21/'3. BL Demand'!Y$20)*'8. FP Demand'!Y$20</f>
        <v>19.369012275382218</v>
      </c>
      <c r="Z21" s="608">
        <f>('3. BL Demand'!Z21/'3. BL Demand'!Z$20)*'8. FP Demand'!Z$20</f>
        <v>19.335216574188575</v>
      </c>
      <c r="AA21" s="608">
        <f>('3. BL Demand'!AA21/'3. BL Demand'!AA$20)*'8. FP Demand'!AA$20</f>
        <v>19.14136639102631</v>
      </c>
      <c r="AB21" s="608">
        <f>('3. BL Demand'!AB21/'3. BL Demand'!AB$20)*'8. FP Demand'!AB$20</f>
        <v>19.114186647249813</v>
      </c>
      <c r="AC21" s="608">
        <f>('3. BL Demand'!AC21/'3. BL Demand'!AC$20)*'8. FP Demand'!AC$20</f>
        <v>19.075673441245343</v>
      </c>
      <c r="AD21" s="608">
        <f>('3. BL Demand'!AD21/'3. BL Demand'!AD$20)*'8. FP Demand'!AD$20</f>
        <v>19.040643415000506</v>
      </c>
      <c r="AE21" s="608">
        <f>('3. BL Demand'!AE21/'3. BL Demand'!AE$20)*'8. FP Demand'!AE$20</f>
        <v>18.861847953064174</v>
      </c>
      <c r="AF21" s="608">
        <f>('3. BL Demand'!AF21/'3. BL Demand'!AF$20)*'8. FP Demand'!AF$20</f>
        <v>18.834321242877706</v>
      </c>
      <c r="AG21" s="608">
        <f>('3. BL Demand'!AG21/'3. BL Demand'!AG$20)*'8. FP Demand'!AG$20</f>
        <v>18.795984781162812</v>
      </c>
      <c r="AH21" s="608">
        <f>('3. BL Demand'!AH21/'3. BL Demand'!AH$20)*'8. FP Demand'!AH$20</f>
        <v>18.776057013329517</v>
      </c>
      <c r="AI21" s="608">
        <f>('3. BL Demand'!AI21/'3. BL Demand'!AI$20)*'8. FP Demand'!AI$20</f>
        <v>18.760045305789379</v>
      </c>
      <c r="AJ21" s="609">
        <f>('3. BL Demand'!AJ21/'3. BL Demand'!AJ$20)*'8. FP Demand'!AJ$20</f>
        <v>18.733432786454095</v>
      </c>
    </row>
    <row r="22" spans="1:36" x14ac:dyDescent="0.2">
      <c r="A22" s="342"/>
      <c r="B22" s="1054"/>
      <c r="C22" s="294" t="s">
        <v>671</v>
      </c>
      <c r="D22" s="521" t="s">
        <v>237</v>
      </c>
      <c r="E22" s="607" t="s">
        <v>662</v>
      </c>
      <c r="F22" s="515" t="s">
        <v>218</v>
      </c>
      <c r="G22" s="515">
        <v>1</v>
      </c>
      <c r="H22" s="598">
        <f t="shared" si="4"/>
        <v>56.381165635766322</v>
      </c>
      <c r="I22" s="605">
        <f>('3. BL Demand'!I22/'3. BL Demand'!I$20)*'8. FP Demand'!I$20</f>
        <v>56.381165635766322</v>
      </c>
      <c r="J22" s="605">
        <f>('3. BL Demand'!J22/'3. BL Demand'!J$20)*'8. FP Demand'!J$20</f>
        <v>57.104563700386727</v>
      </c>
      <c r="K22" s="605">
        <f>('3. BL Demand'!K22/'3. BL Demand'!K$20)*'8. FP Demand'!K$20</f>
        <v>57.867990124623148</v>
      </c>
      <c r="L22" s="608">
        <f>('3. BL Demand'!L22/'3. BL Demand'!L$20)*'8. FP Demand'!L$20</f>
        <v>58.586553640099638</v>
      </c>
      <c r="M22" s="608">
        <f>('3. BL Demand'!M22/'3. BL Demand'!M$20)*'8. FP Demand'!M$20</f>
        <v>58.860220648424594</v>
      </c>
      <c r="N22" s="608">
        <f>('3. BL Demand'!N22/'3. BL Demand'!N$20)*'8. FP Demand'!N$20</f>
        <v>59.568749983533507</v>
      </c>
      <c r="O22" s="608">
        <f>('3. BL Demand'!O22/'3. BL Demand'!O$20)*'8. FP Demand'!O$20</f>
        <v>60.274896052841655</v>
      </c>
      <c r="P22" s="608">
        <f>('3. BL Demand'!P22/'3. BL Demand'!P$20)*'8. FP Demand'!P$20</f>
        <v>60.565675617329767</v>
      </c>
      <c r="Q22" s="608">
        <f>('3. BL Demand'!Q22/'3. BL Demand'!Q$20)*'8. FP Demand'!Q$20</f>
        <v>61.263323658947257</v>
      </c>
      <c r="R22" s="608">
        <f>('3. BL Demand'!R22/'3. BL Demand'!R$20)*'8. FP Demand'!R$20</f>
        <v>61.959648841606729</v>
      </c>
      <c r="S22" s="608">
        <f>('3. BL Demand'!S22/'3. BL Demand'!S$20)*'8. FP Demand'!S$20</f>
        <v>62.180055872195091</v>
      </c>
      <c r="T22" s="608">
        <f>('3. BL Demand'!T22/'3. BL Demand'!T$20)*'8. FP Demand'!T$20</f>
        <v>62.868667050047932</v>
      </c>
      <c r="U22" s="608">
        <f>('3. BL Demand'!U22/'3. BL Demand'!U$20)*'8. FP Demand'!U$20</f>
        <v>63.604380967617232</v>
      </c>
      <c r="V22" s="608">
        <f>('3. BL Demand'!V22/'3. BL Demand'!V$20)*'8. FP Demand'!V$20</f>
        <v>63.521543389140021</v>
      </c>
      <c r="W22" s="608">
        <f>('3. BL Demand'!W22/'3. BL Demand'!W$20)*'8. FP Demand'!W$20</f>
        <v>63.007225279137714</v>
      </c>
      <c r="X22" s="608">
        <f>('3. BL Demand'!X22/'3. BL Demand'!X$20)*'8. FP Demand'!X$20</f>
        <v>62.984243907224204</v>
      </c>
      <c r="Y22" s="608">
        <f>('3. BL Demand'!Y22/'3. BL Demand'!Y$20)*'8. FP Demand'!Y$20</f>
        <v>62.92116971744553</v>
      </c>
      <c r="Z22" s="608">
        <f>('3. BL Demand'!Z22/'3. BL Demand'!Z$20)*'8. FP Demand'!Z$20</f>
        <v>62.915885619014986</v>
      </c>
      <c r="AA22" s="608">
        <f>('3. BL Demand'!AA22/'3. BL Demand'!AA$20)*'8. FP Demand'!AA$20</f>
        <v>62.388906204743726</v>
      </c>
      <c r="AB22" s="608">
        <f>('3. BL Demand'!AB22/'3. BL Demand'!AB$20)*'8. FP Demand'!AB$20</f>
        <v>62.404315839404291</v>
      </c>
      <c r="AC22" s="608">
        <f>('3. BL Demand'!AC22/'3. BL Demand'!AC$20)*'8. FP Demand'!AC$20</f>
        <v>62.382713459654326</v>
      </c>
      <c r="AD22" s="608">
        <f>('3. BL Demand'!AD22/'3. BL Demand'!AD$20)*'8. FP Demand'!AD$20</f>
        <v>62.372448753381207</v>
      </c>
      <c r="AE22" s="608">
        <f>('3. BL Demand'!AE22/'3. BL Demand'!AE$20)*'8. FP Demand'!AE$20</f>
        <v>61.890419414974254</v>
      </c>
      <c r="AF22" s="608">
        <f>('3. BL Demand'!AF22/'3. BL Demand'!AF$20)*'8. FP Demand'!AF$20</f>
        <v>61.903954515385848</v>
      </c>
      <c r="AG22" s="608">
        <f>('3. BL Demand'!AG22/'3. BL Demand'!AG$20)*'8. FP Demand'!AG$20</f>
        <v>61.88194628257596</v>
      </c>
      <c r="AH22" s="608">
        <f>('3. BL Demand'!AH22/'3. BL Demand'!AH$20)*'8. FP Demand'!AH$20</f>
        <v>61.920572894496807</v>
      </c>
      <c r="AI22" s="608">
        <f>('3. BL Demand'!AI22/'3. BL Demand'!AI$20)*'8. FP Demand'!AI$20</f>
        <v>61.972266373867598</v>
      </c>
      <c r="AJ22" s="609">
        <f>('3. BL Demand'!AJ22/'3. BL Demand'!AJ$20)*'8. FP Demand'!AJ$20</f>
        <v>61.989056615860925</v>
      </c>
    </row>
    <row r="23" spans="1:36" x14ac:dyDescent="0.2">
      <c r="A23" s="342"/>
      <c r="B23" s="1054"/>
      <c r="C23" s="294" t="s">
        <v>672</v>
      </c>
      <c r="D23" s="521" t="s">
        <v>239</v>
      </c>
      <c r="E23" s="607" t="s">
        <v>662</v>
      </c>
      <c r="F23" s="515" t="s">
        <v>218</v>
      </c>
      <c r="G23" s="515">
        <v>1</v>
      </c>
      <c r="H23" s="598">
        <f t="shared" si="4"/>
        <v>16.160893726091352</v>
      </c>
      <c r="I23" s="605">
        <f>('3. BL Demand'!I23/'3. BL Demand'!I$20)*'8. FP Demand'!I$20</f>
        <v>16.160893726091352</v>
      </c>
      <c r="J23" s="605">
        <f>('3. BL Demand'!J23/'3. BL Demand'!J$20)*'8. FP Demand'!J$20</f>
        <v>16.040819779278497</v>
      </c>
      <c r="K23" s="605">
        <f>('3. BL Demand'!K23/'3. BL Demand'!K$20)*'8. FP Demand'!K$20</f>
        <v>15.932650043324218</v>
      </c>
      <c r="L23" s="608">
        <f>('3. BL Demand'!L23/'3. BL Demand'!L$20)*'8. FP Demand'!L$20</f>
        <v>15.812784587684005</v>
      </c>
      <c r="M23" s="608">
        <f>('3. BL Demand'!M23/'3. BL Demand'!M$20)*'8. FP Demand'!M$20</f>
        <v>15.57605686567395</v>
      </c>
      <c r="N23" s="608">
        <f>('3. BL Demand'!N23/'3. BL Demand'!N$20)*'8. FP Demand'!N$20</f>
        <v>15.457577696211391</v>
      </c>
      <c r="O23" s="608">
        <f>('3. BL Demand'!O23/'3. BL Demand'!O$20)*'8. FP Demand'!O$20</f>
        <v>15.339334675463844</v>
      </c>
      <c r="P23" s="608">
        <f>('3. BL Demand'!P23/'3. BL Demand'!P$20)*'8. FP Demand'!P$20</f>
        <v>15.118242140177063</v>
      </c>
      <c r="Q23" s="608">
        <f>('3. BL Demand'!Q23/'3. BL Demand'!Q$20)*'8. FP Demand'!Q$20</f>
        <v>15.001524646152998</v>
      </c>
      <c r="R23" s="608">
        <f>('3. BL Demand'!R23/'3. BL Demand'!R$20)*'8. FP Demand'!R$20</f>
        <v>14.885289120360644</v>
      </c>
      <c r="S23" s="608">
        <f>('3. BL Demand'!S23/'3. BL Demand'!S$20)*'8. FP Demand'!S$20</f>
        <v>14.657647657925772</v>
      </c>
      <c r="T23" s="608">
        <f>('3. BL Demand'!T23/'3. BL Demand'!T$20)*'8. FP Demand'!T$20</f>
        <v>14.543257180968055</v>
      </c>
      <c r="U23" s="608">
        <f>('3. BL Demand'!U23/'3. BL Demand'!U$20)*'8. FP Demand'!U$20</f>
        <v>14.44030138438295</v>
      </c>
      <c r="V23" s="608">
        <f>('3. BL Demand'!V23/'3. BL Demand'!V$20)*'8. FP Demand'!V$20</f>
        <v>14.305992960851498</v>
      </c>
      <c r="W23" s="608">
        <f>('3. BL Demand'!W23/'3. BL Demand'!W$20)*'8. FP Demand'!W$20</f>
        <v>14.075594538337953</v>
      </c>
      <c r="X23" s="608">
        <f>('3. BL Demand'!X23/'3. BL Demand'!X$20)*'8. FP Demand'!X$20</f>
        <v>13.955936005148741</v>
      </c>
      <c r="Y23" s="608">
        <f>('3. BL Demand'!Y23/'3. BL Demand'!Y$20)*'8. FP Demand'!Y$20</f>
        <v>13.827550252425221</v>
      </c>
      <c r="Z23" s="608">
        <f>('3. BL Demand'!Z23/'3. BL Demand'!Z$20)*'8. FP Demand'!Z$20</f>
        <v>13.711988740888559</v>
      </c>
      <c r="AA23" s="608">
        <f>('3. BL Demand'!AA23/'3. BL Demand'!AA$20)*'8. FP Demand'!AA$20</f>
        <v>13.483695935290399</v>
      </c>
      <c r="AB23" s="608">
        <f>('3. BL Demand'!AB23/'3. BL Demand'!AB$20)*'8. FP Demand'!AB$20</f>
        <v>13.373556227689679</v>
      </c>
      <c r="AC23" s="608">
        <f>('3. BL Demand'!AC23/'3. BL Demand'!AC$20)*'8. FP Demand'!AC$20</f>
        <v>13.255495921043243</v>
      </c>
      <c r="AD23" s="608">
        <f>('3. BL Demand'!AD23/'3. BL Demand'!AD$20)*'8. FP Demand'!AD$20</f>
        <v>13.139902663124522</v>
      </c>
      <c r="AE23" s="608">
        <f>('3. BL Demand'!AE23/'3. BL Demand'!AE$20)*'8. FP Demand'!AE$20</f>
        <v>12.925818655755004</v>
      </c>
      <c r="AF23" s="608">
        <f>('3. BL Demand'!AF23/'3. BL Demand'!AF$20)*'8. FP Demand'!AF$20</f>
        <v>12.816085183436442</v>
      </c>
      <c r="AG23" s="608">
        <f>('3. BL Demand'!AG23/'3. BL Demand'!AG$20)*'8. FP Demand'!AG$20</f>
        <v>12.699008518721191</v>
      </c>
      <c r="AH23" s="608">
        <f>('3. BL Demand'!AH23/'3. BL Demand'!AH$20)*'8. FP Demand'!AH$20</f>
        <v>12.594344723211737</v>
      </c>
      <c r="AI23" s="608">
        <f>('3. BL Demand'!AI23/'3. BL Demand'!AI$20)*'8. FP Demand'!AI$20</f>
        <v>12.492174435788426</v>
      </c>
      <c r="AJ23" s="609">
        <f>('3. BL Demand'!AJ23/'3. BL Demand'!AJ$20)*'8. FP Demand'!AJ$20</f>
        <v>12.382843939308225</v>
      </c>
    </row>
    <row r="24" spans="1:36" x14ac:dyDescent="0.2">
      <c r="A24" s="342"/>
      <c r="B24" s="1054"/>
      <c r="C24" s="294" t="s">
        <v>673</v>
      </c>
      <c r="D24" s="521" t="s">
        <v>241</v>
      </c>
      <c r="E24" s="607" t="s">
        <v>662</v>
      </c>
      <c r="F24" s="515" t="s">
        <v>218</v>
      </c>
      <c r="G24" s="515">
        <v>1</v>
      </c>
      <c r="H24" s="598">
        <f t="shared" si="4"/>
        <v>12.801972412217506</v>
      </c>
      <c r="I24" s="605">
        <f>('3. BL Demand'!I24/'3. BL Demand'!I$20)*'8. FP Demand'!I$20</f>
        <v>12.801972412217506</v>
      </c>
      <c r="J24" s="605">
        <f>('3. BL Demand'!J24/'3. BL Demand'!J$20)*'8. FP Demand'!J$20</f>
        <v>12.774591764528504</v>
      </c>
      <c r="K24" s="605">
        <f>('3. BL Demand'!K24/'3. BL Demand'!K$20)*'8. FP Demand'!K$20</f>
        <v>12.756552039648806</v>
      </c>
      <c r="L24" s="608">
        <f>('3. BL Demand'!L24/'3. BL Demand'!L$20)*'8. FP Demand'!L$20</f>
        <v>12.729006736938203</v>
      </c>
      <c r="M24" s="608">
        <f>('3. BL Demand'!M24/'3. BL Demand'!M$20)*'8. FP Demand'!M$20</f>
        <v>12.606682552864084</v>
      </c>
      <c r="N24" s="608">
        <f>('3. BL Demand'!N24/'3. BL Demand'!N$20)*'8. FP Demand'!N$20</f>
        <v>12.579353606267988</v>
      </c>
      <c r="O24" s="608">
        <f>('3. BL Demand'!O24/'3. BL Demand'!O$20)*'8. FP Demand'!O$20</f>
        <v>12.552021549195834</v>
      </c>
      <c r="P24" s="608">
        <f>('3. BL Demand'!P24/'3. BL Demand'!P$20)*'8. FP Demand'!P$20</f>
        <v>12.439863086618056</v>
      </c>
      <c r="Q24" s="608">
        <f>('3. BL Demand'!Q24/'3. BL Demand'!Q$20)*'8. FP Demand'!Q$20</f>
        <v>12.412919971835903</v>
      </c>
      <c r="R24" s="608">
        <f>('3. BL Demand'!R24/'3. BL Demand'!R$20)*'8. FP Demand'!R$20</f>
        <v>12.38618050042505</v>
      </c>
      <c r="S24" s="608">
        <f>('3. BL Demand'!S24/'3. BL Demand'!S$20)*'8. FP Demand'!S$20</f>
        <v>12.266016099622867</v>
      </c>
      <c r="T24" s="608">
        <f>('3. BL Demand'!T24/'3. BL Demand'!T$20)*'8. FP Demand'!T$20</f>
        <v>12.239899071944111</v>
      </c>
      <c r="U24" s="608">
        <f>('3. BL Demand'!U24/'3. BL Demand'!U$20)*'8. FP Demand'!U$20</f>
        <v>12.223267659129739</v>
      </c>
      <c r="V24" s="608">
        <f>('3. BL Demand'!V24/'3. BL Demand'!V$20)*'8. FP Demand'!V$20</f>
        <v>12.198053745338751</v>
      </c>
      <c r="W24" s="608">
        <f>('3. BL Demand'!W24/'3. BL Demand'!W$20)*'8. FP Demand'!W$20</f>
        <v>12.090069921010139</v>
      </c>
      <c r="X24" s="608">
        <f>('3. BL Demand'!X24/'3. BL Demand'!X$20)*'8. FP Demand'!X$20</f>
        <v>12.076444306796699</v>
      </c>
      <c r="Y24" s="608">
        <f>('3. BL Demand'!Y24/'3. BL Demand'!Y$20)*'8. FP Demand'!Y$20</f>
        <v>12.055143985766483</v>
      </c>
      <c r="Z24" s="608">
        <f>('3. BL Demand'!Z24/'3. BL Demand'!Z$20)*'8. FP Demand'!Z$20</f>
        <v>12.044925741321931</v>
      </c>
      <c r="AA24" s="608">
        <f>('3. BL Demand'!AA24/'3. BL Demand'!AA$20)*'8. FP Demand'!AA$20</f>
        <v>11.9349094675714</v>
      </c>
      <c r="AB24" s="608">
        <f>('3. BL Demand'!AB24/'3. BL Demand'!AB$20)*'8. FP Demand'!AB$20</f>
        <v>11.928726304254146</v>
      </c>
      <c r="AC24" s="608">
        <f>('3. BL Demand'!AC24/'3. BL Demand'!AC$20)*'8. FP Demand'!AC$20</f>
        <v>11.915469116681514</v>
      </c>
      <c r="AD24" s="608">
        <f>('3. BL Demand'!AD24/'3. BL Demand'!AD$20)*'8. FP Demand'!AD$20</f>
        <v>11.904382154936561</v>
      </c>
      <c r="AE24" s="608">
        <f>('3. BL Demand'!AE24/'3. BL Demand'!AE$20)*'8. FP Demand'!AE$20</f>
        <v>11.803326405104395</v>
      </c>
      <c r="AF24" s="608">
        <f>('3. BL Demand'!AF24/'3. BL Demand'!AF$20)*'8. FP Demand'!AF$20</f>
        <v>11.796849937120079</v>
      </c>
      <c r="AG24" s="608">
        <f>('3. BL Demand'!AG24/'3. BL Demand'!AG$20)*'8. FP Demand'!AG$20</f>
        <v>11.783601323096105</v>
      </c>
      <c r="AH24" s="608">
        <f>('3. BL Demand'!AH24/'3. BL Demand'!AH$20)*'8. FP Demand'!AH$20</f>
        <v>11.781896404886602</v>
      </c>
      <c r="AI24" s="608">
        <f>('3. BL Demand'!AI24/'3. BL Demand'!AI$20)*'8. FP Demand'!AI$20</f>
        <v>11.782664560669744</v>
      </c>
      <c r="AJ24" s="609">
        <f>('3. BL Demand'!AJ24/'3. BL Demand'!AJ$20)*'8. FP Demand'!AJ$20</f>
        <v>11.77678661234849</v>
      </c>
    </row>
    <row r="25" spans="1:36" x14ac:dyDescent="0.2">
      <c r="A25" s="342"/>
      <c r="B25" s="1054"/>
      <c r="C25" s="294" t="s">
        <v>674</v>
      </c>
      <c r="D25" s="521" t="s">
        <v>243</v>
      </c>
      <c r="E25" s="607" t="s">
        <v>662</v>
      </c>
      <c r="F25" s="515" t="s">
        <v>218</v>
      </c>
      <c r="G25" s="515">
        <v>1</v>
      </c>
      <c r="H25" s="598">
        <f t="shared" si="4"/>
        <v>17.292493023826719</v>
      </c>
      <c r="I25" s="605">
        <f>('3. BL Demand'!I25/'3. BL Demand'!I$20)*'8. FP Demand'!I$20</f>
        <v>17.292493023826719</v>
      </c>
      <c r="J25" s="605">
        <f>('3. BL Demand'!J25/'3. BL Demand'!J$20)*'8. FP Demand'!J$20</f>
        <v>17.488280318052244</v>
      </c>
      <c r="K25" s="605">
        <f>('3. BL Demand'!K25/'3. BL Demand'!K$20)*'8. FP Demand'!K$20</f>
        <v>17.697949290093657</v>
      </c>
      <c r="L25" s="608">
        <f>('3. BL Demand'!L25/'3. BL Demand'!L$20)*'8. FP Demand'!L$20</f>
        <v>17.894412906766938</v>
      </c>
      <c r="M25" s="608">
        <f>('3. BL Demand'!M25/'3. BL Demand'!M$20)*'8. FP Demand'!M$20</f>
        <v>17.955720744551218</v>
      </c>
      <c r="N25" s="608">
        <f>('3. BL Demand'!N25/'3. BL Demand'!N$20)*'8. FP Demand'!N$20</f>
        <v>18.150443922972439</v>
      </c>
      <c r="O25" s="608">
        <f>('3. BL Demand'!O25/'3. BL Demand'!O$20)*'8. FP Demand'!O$20</f>
        <v>18.345067166576662</v>
      </c>
      <c r="P25" s="608">
        <f>('3. BL Demand'!P25/'3. BL Demand'!P$20)*'8. FP Demand'!P$20</f>
        <v>18.414066152652087</v>
      </c>
      <c r="Q25" s="608">
        <f>('3. BL Demand'!Q25/'3. BL Demand'!Q$20)*'8. FP Demand'!Q$20</f>
        <v>18.606302088456058</v>
      </c>
      <c r="R25" s="608">
        <f>('3. BL Demand'!R25/'3. BL Demand'!R$20)*'8. FP Demand'!R$20</f>
        <v>18.797505970522923</v>
      </c>
      <c r="S25" s="608">
        <f>('3. BL Demand'!S25/'3. BL Demand'!S$20)*'8. FP Demand'!S$20</f>
        <v>18.843815069413754</v>
      </c>
      <c r="T25" s="608">
        <f>('3. BL Demand'!T25/'3. BL Demand'!T$20)*'8. FP Demand'!T$20</f>
        <v>19.031470482983746</v>
      </c>
      <c r="U25" s="608">
        <f>('3. BL Demand'!U25/'3. BL Demand'!U$20)*'8. FP Demand'!U$20</f>
        <v>19.232628453810669</v>
      </c>
      <c r="V25" s="608">
        <f>('3. BL Demand'!V25/'3. BL Demand'!V$20)*'8. FP Demand'!V$20</f>
        <v>19.416189349130303</v>
      </c>
      <c r="W25" s="608">
        <f>('3. BL Demand'!W25/'3. BL Demand'!W$20)*'8. FP Demand'!W$20</f>
        <v>19.460623643963562</v>
      </c>
      <c r="X25" s="608">
        <f>('3. BL Demand'!X25/'3. BL Demand'!X$20)*'8. FP Demand'!X$20</f>
        <v>19.648050735697669</v>
      </c>
      <c r="Y25" s="608">
        <f>('3. BL Demand'!Y25/'3. BL Demand'!Y$20)*'8. FP Demand'!Y$20</f>
        <v>19.813782887875306</v>
      </c>
      <c r="Z25" s="608">
        <f>('3. BL Demand'!Z25/'3. BL Demand'!Z$20)*'8. FP Demand'!Z$20</f>
        <v>19.986591707145049</v>
      </c>
      <c r="AA25" s="608">
        <f>('3. BL Demand'!AA25/'3. BL Demand'!AA$20)*'8. FP Demand'!AA$20</f>
        <v>19.98080258702074</v>
      </c>
      <c r="AB25" s="608">
        <f>('3. BL Demand'!AB25/'3. BL Demand'!AB$20)*'8. FP Demand'!AB$20</f>
        <v>20.135440958638103</v>
      </c>
      <c r="AC25" s="608">
        <f>('3. BL Demand'!AC25/'3. BL Demand'!AC$20)*'8. FP Demand'!AC$20</f>
        <v>20.265629279557245</v>
      </c>
      <c r="AD25" s="608">
        <f>('3. BL Demand'!AD25/'3. BL Demand'!AD$20)*'8. FP Demand'!AD$20</f>
        <v>20.38641611707839</v>
      </c>
      <c r="AE25" s="608">
        <f>('3. BL Demand'!AE25/'3. BL Demand'!AE$20)*'8. FP Demand'!AE$20</f>
        <v>20.33861816209722</v>
      </c>
      <c r="AF25" s="608">
        <f>('3. BL Demand'!AF25/'3. BL Demand'!AF$20)*'8. FP Demand'!AF$20</f>
        <v>20.438966922317849</v>
      </c>
      <c r="AG25" s="608">
        <f>('3. BL Demand'!AG25/'3. BL Demand'!AG$20)*'8. FP Demand'!AG$20</f>
        <v>20.513268205043264</v>
      </c>
      <c r="AH25" s="608">
        <f>('3. BL Demand'!AH25/'3. BL Demand'!AH$20)*'8. FP Demand'!AH$20</f>
        <v>20.592998733115849</v>
      </c>
      <c r="AI25" s="608">
        <f>('3. BL Demand'!AI25/'3. BL Demand'!AI$20)*'8. FP Demand'!AI$20</f>
        <v>20.662132163069142</v>
      </c>
      <c r="AJ25" s="609">
        <f>('3. BL Demand'!AJ25/'3. BL Demand'!AJ$20)*'8. FP Demand'!AJ$20</f>
        <v>20.704361394123861</v>
      </c>
    </row>
    <row r="26" spans="1:36" x14ac:dyDescent="0.2">
      <c r="A26" s="342"/>
      <c r="B26" s="1054"/>
      <c r="C26" s="294" t="s">
        <v>675</v>
      </c>
      <c r="D26" s="521" t="s">
        <v>245</v>
      </c>
      <c r="E26" s="607" t="s">
        <v>662</v>
      </c>
      <c r="F26" s="515" t="s">
        <v>218</v>
      </c>
      <c r="G26" s="515">
        <v>1</v>
      </c>
      <c r="H26" s="598">
        <f t="shared" si="4"/>
        <v>1.3634141861651639</v>
      </c>
      <c r="I26" s="605">
        <f>('3. BL Demand'!I26/'3. BL Demand'!I$20)*'8. FP Demand'!I$20</f>
        <v>1.3634141861651639</v>
      </c>
      <c r="J26" s="605">
        <f>('3. BL Demand'!J26/'3. BL Demand'!J$20)*'8. FP Demand'!J$20</f>
        <v>1.4055277969541546</v>
      </c>
      <c r="K26" s="605">
        <f>('3. BL Demand'!K26/'3. BL Demand'!K$20)*'8. FP Demand'!K$20</f>
        <v>1.4486574206150817</v>
      </c>
      <c r="L26" s="608">
        <f>('3. BL Demand'!L26/'3. BL Demand'!L$20)*'8. FP Demand'!L$20</f>
        <v>1.4906952131692635</v>
      </c>
      <c r="M26" s="608">
        <f>('3. BL Demand'!M26/'3. BL Demand'!M$20)*'8. FP Demand'!M$20</f>
        <v>1.5212499231343644</v>
      </c>
      <c r="N26" s="608">
        <f>('3. BL Demand'!N26/'3. BL Demand'!N$20)*'8. FP Demand'!N$20</f>
        <v>1.5628837694731681</v>
      </c>
      <c r="O26" s="608">
        <f>('3. BL Demand'!O26/'3. BL Demand'!O$20)*'8. FP Demand'!O$20</f>
        <v>1.6044714157599498</v>
      </c>
      <c r="P26" s="608">
        <f>('3. BL Demand'!P26/'3. BL Demand'!P$20)*'8. FP Demand'!P$20</f>
        <v>1.6348652362314287</v>
      </c>
      <c r="Q26" s="608">
        <f>('3. BL Demand'!Q26/'3. BL Demand'!Q$20)*'8. FP Demand'!Q$20</f>
        <v>1.6761044018502445</v>
      </c>
      <c r="R26" s="608">
        <f>('3. BL Demand'!R26/'3. BL Demand'!R$20)*'8. FP Demand'!R$20</f>
        <v>1.7173230675368896</v>
      </c>
      <c r="S26" s="608">
        <f>('3. BL Demand'!S26/'3. BL Demand'!S$20)*'8. FP Demand'!S$20</f>
        <v>1.7452006235125779</v>
      </c>
      <c r="T26" s="608">
        <f>('3. BL Demand'!T26/'3. BL Demand'!T$20)*'8. FP Demand'!T$20</f>
        <v>1.7860709871537881</v>
      </c>
      <c r="U26" s="608">
        <f>('3. BL Demand'!U26/'3. BL Demand'!U$20)*'8. FP Demand'!U$20</f>
        <v>1.8283119724296359</v>
      </c>
      <c r="V26" s="608">
        <f>('3. BL Demand'!V26/'3. BL Demand'!V$20)*'8. FP Demand'!V$20</f>
        <v>1.8689805643984543</v>
      </c>
      <c r="W26" s="608">
        <f>('3. BL Demand'!W26/'3. BL Demand'!W$20)*'8. FP Demand'!W$20</f>
        <v>1.8965582775181316</v>
      </c>
      <c r="X26" s="608">
        <f>('3. BL Demand'!X26/'3. BL Demand'!X$20)*'8. FP Demand'!X$20</f>
        <v>1.9385565949670689</v>
      </c>
      <c r="Y26" s="608">
        <f>('3. BL Demand'!Y26/'3. BL Demand'!Y$20)*'8. FP Demand'!Y$20</f>
        <v>1.979241013299166</v>
      </c>
      <c r="Z26" s="608">
        <f>('3. BL Demand'!Z26/'3. BL Demand'!Z$20)*'8. FP Demand'!Z$20</f>
        <v>2.0216554283001162</v>
      </c>
      <c r="AA26" s="608">
        <f>('3. BL Demand'!AA26/'3. BL Demand'!AA$20)*'8. FP Demand'!AA$20</f>
        <v>2.0468909467216361</v>
      </c>
      <c r="AB26" s="608">
        <f>('3. BL Demand'!AB26/'3. BL Demand'!AB$20)*'8. FP Demand'!AB$20</f>
        <v>2.0895057753890955</v>
      </c>
      <c r="AC26" s="608">
        <f>('3. BL Demand'!AC26/'3. BL Demand'!AC$20)*'8. FP Demand'!AC$20</f>
        <v>2.1307918862798156</v>
      </c>
      <c r="AD26" s="608">
        <f>('3. BL Demand'!AD26/'3. BL Demand'!AD$20)*'8. FP Demand'!AD$20</f>
        <v>2.1723426307027838</v>
      </c>
      <c r="AE26" s="608">
        <f>('3. BL Demand'!AE26/'3. BL Demand'!AE$20)*'8. FP Demand'!AE$20</f>
        <v>2.1970150815179799</v>
      </c>
      <c r="AF26" s="608">
        <f>('3. BL Demand'!AF26/'3. BL Demand'!AF$20)*'8. FP Demand'!AF$20</f>
        <v>2.2388320164992668</v>
      </c>
      <c r="AG26" s="608">
        <f>('3. BL Demand'!AG26/'3. BL Demand'!AG$20)*'8. FP Demand'!AG$20</f>
        <v>2.2792073820725709</v>
      </c>
      <c r="AH26" s="608">
        <f>('3. BL Demand'!AH26/'3. BL Demand'!AH$20)*'8. FP Demand'!AH$20</f>
        <v>2.3216592782779055</v>
      </c>
      <c r="AI26" s="608">
        <f>('3. BL Demand'!AI26/'3. BL Demand'!AI$20)*'8. FP Demand'!AI$20</f>
        <v>2.3644756502672135</v>
      </c>
      <c r="AJ26" s="609">
        <f>('3. BL Demand'!AJ26/'3. BL Demand'!AJ$20)*'8. FP Demand'!AJ$20</f>
        <v>2.4058028386417294</v>
      </c>
    </row>
    <row r="27" spans="1:36" x14ac:dyDescent="0.2">
      <c r="A27" s="342"/>
      <c r="B27" s="1054"/>
      <c r="C27" s="290" t="s">
        <v>676</v>
      </c>
      <c r="D27" s="384" t="s">
        <v>247</v>
      </c>
      <c r="E27" s="385" t="s">
        <v>677</v>
      </c>
      <c r="F27" s="515" t="s">
        <v>218</v>
      </c>
      <c r="G27" s="515">
        <v>1</v>
      </c>
      <c r="H27" s="378">
        <f t="shared" ref="H27:AJ27" si="5">((H9+H10)*1000000)/((H54+H55)*1000)</f>
        <v>131.2048406895484</v>
      </c>
      <c r="I27" s="605">
        <f t="shared" si="5"/>
        <v>131.2048406895484</v>
      </c>
      <c r="J27" s="605">
        <f t="shared" si="5"/>
        <v>130.88136541751993</v>
      </c>
      <c r="K27" s="605">
        <f t="shared" si="5"/>
        <v>130.58512603256742</v>
      </c>
      <c r="L27" s="517">
        <f t="shared" si="5"/>
        <v>130.01642507665719</v>
      </c>
      <c r="M27" s="517">
        <f t="shared" si="5"/>
        <v>129.49203184014988</v>
      </c>
      <c r="N27" s="517">
        <f t="shared" si="5"/>
        <v>128.99995980008887</v>
      </c>
      <c r="O27" s="517">
        <f t="shared" si="5"/>
        <v>128.54496210236212</v>
      </c>
      <c r="P27" s="517">
        <f t="shared" si="5"/>
        <v>128.12193359163294</v>
      </c>
      <c r="Q27" s="517">
        <f t="shared" si="5"/>
        <v>127.97260402631932</v>
      </c>
      <c r="R27" s="517">
        <f t="shared" si="5"/>
        <v>127.85155426906661</v>
      </c>
      <c r="S27" s="517">
        <f t="shared" si="5"/>
        <v>127.76637560842981</v>
      </c>
      <c r="T27" s="517">
        <f t="shared" si="5"/>
        <v>127.70262153253253</v>
      </c>
      <c r="U27" s="517">
        <f t="shared" si="5"/>
        <v>127.66261233022439</v>
      </c>
      <c r="V27" s="517">
        <f t="shared" si="5"/>
        <v>127.37172173759372</v>
      </c>
      <c r="W27" s="517">
        <f t="shared" si="5"/>
        <v>127.08944643434566</v>
      </c>
      <c r="X27" s="517">
        <f t="shared" si="5"/>
        <v>126.81388397096222</v>
      </c>
      <c r="Y27" s="517">
        <f t="shared" si="5"/>
        <v>126.54302182077097</v>
      </c>
      <c r="Z27" s="517">
        <f t="shared" si="5"/>
        <v>126.28036236503925</v>
      </c>
      <c r="AA27" s="517">
        <f t="shared" si="5"/>
        <v>126.02594478256349</v>
      </c>
      <c r="AB27" s="517">
        <f t="shared" si="5"/>
        <v>125.77593443553462</v>
      </c>
      <c r="AC27" s="517">
        <f t="shared" si="5"/>
        <v>125.53189150344942</v>
      </c>
      <c r="AD27" s="517">
        <f t="shared" si="5"/>
        <v>125.2952884356622</v>
      </c>
      <c r="AE27" s="517">
        <f t="shared" si="5"/>
        <v>125.06472890680854</v>
      </c>
      <c r="AF27" s="517">
        <f t="shared" si="5"/>
        <v>124.839351957882</v>
      </c>
      <c r="AG27" s="517">
        <f t="shared" si="5"/>
        <v>124.61331578743517</v>
      </c>
      <c r="AH27" s="517">
        <f t="shared" si="5"/>
        <v>124.38922823117241</v>
      </c>
      <c r="AI27" s="517">
        <f t="shared" si="5"/>
        <v>124.16550031433661</v>
      </c>
      <c r="AJ27" s="800">
        <f t="shared" si="5"/>
        <v>123.94091595573154</v>
      </c>
    </row>
    <row r="28" spans="1:36" x14ac:dyDescent="0.2">
      <c r="A28" s="342"/>
      <c r="B28" s="1054"/>
      <c r="C28" s="290" t="s">
        <v>678</v>
      </c>
      <c r="D28" s="384" t="s">
        <v>250</v>
      </c>
      <c r="E28" s="291" t="s">
        <v>642</v>
      </c>
      <c r="F28" s="386" t="s">
        <v>75</v>
      </c>
      <c r="G28" s="386">
        <v>1</v>
      </c>
      <c r="H28" s="378">
        <f>'3. BL Demand'!H28+'6. Preferred (Scenario Yr)'!H66</f>
        <v>1.2651778607413546</v>
      </c>
      <c r="I28" s="605">
        <f>'3. BL Demand'!I28+'6. Preferred (Scenario Yr)'!I66</f>
        <v>1.2651778607413546</v>
      </c>
      <c r="J28" s="605">
        <f>'3. BL Demand'!J28+'6. Preferred (Scenario Yr)'!J66</f>
        <v>1.2651778607413546</v>
      </c>
      <c r="K28" s="605">
        <f>'3. BL Demand'!K28+'6. Preferred (Scenario Yr)'!K66</f>
        <v>0.96744058355252927</v>
      </c>
      <c r="L28" s="517">
        <f>'3. BL Demand'!L28+'6. Preferred (Scenario Yr)'!L66</f>
        <v>0.83522449553696343</v>
      </c>
      <c r="M28" s="517">
        <f>'3. BL Demand'!M28+'6. Preferred (Scenario Yr)'!M66</f>
        <v>0.69630722007384027</v>
      </c>
      <c r="N28" s="517">
        <f>'3. BL Demand'!N28+'6. Preferred (Scenario Yr)'!N66</f>
        <v>0.5519241594826958</v>
      </c>
      <c r="O28" s="517">
        <f>'3. BL Demand'!O28+'6. Preferred (Scenario Yr)'!O66</f>
        <v>0.50274948220263083</v>
      </c>
      <c r="P28" s="517">
        <f>'3. BL Demand'!P28+'6. Preferred (Scenario Yr)'!P66</f>
        <v>0.52660265391255745</v>
      </c>
      <c r="Q28" s="517">
        <f>'3. BL Demand'!Q28+'6. Preferred (Scenario Yr)'!Q66</f>
        <v>0.55124377266763425</v>
      </c>
      <c r="R28" s="517">
        <f>'3. BL Demand'!R28+'6. Preferred (Scenario Yr)'!R66</f>
        <v>0.57551241418311783</v>
      </c>
      <c r="S28" s="517">
        <f>'3. BL Demand'!S28+'6. Preferred (Scenario Yr)'!S66</f>
        <v>0.59957602893226358</v>
      </c>
      <c r="T28" s="517">
        <f>'3. BL Demand'!T28+'6. Preferred (Scenario Yr)'!T66</f>
        <v>0.62201654720120647</v>
      </c>
      <c r="U28" s="517">
        <f>'3. BL Demand'!U28+'6. Preferred (Scenario Yr)'!U66</f>
        <v>0.64477393881289569</v>
      </c>
      <c r="V28" s="517">
        <f>'3. BL Demand'!V28+'6. Preferred (Scenario Yr)'!V66</f>
        <v>0.66716335851629793</v>
      </c>
      <c r="W28" s="517">
        <f>'3. BL Demand'!W28+'6. Preferred (Scenario Yr)'!W66</f>
        <v>0.68626743096709664</v>
      </c>
      <c r="X28" s="517">
        <f>'3. BL Demand'!X28+'6. Preferred (Scenario Yr)'!X66</f>
        <v>0.70489758329651497</v>
      </c>
      <c r="Y28" s="517">
        <f>'3. BL Demand'!Y28+'6. Preferred (Scenario Yr)'!Y66</f>
        <v>0.72312314066427597</v>
      </c>
      <c r="Z28" s="517">
        <f>'3. BL Demand'!Z28+'6. Preferred (Scenario Yr)'!Z66</f>
        <v>0.74093102622223839</v>
      </c>
      <c r="AA28" s="517">
        <f>'3. BL Demand'!AA28+'6. Preferred (Scenario Yr)'!AA66</f>
        <v>0.75802288584728927</v>
      </c>
      <c r="AB28" s="517">
        <f>'3. BL Demand'!AB28+'6. Preferred (Scenario Yr)'!AB66</f>
        <v>0.77462113178732572</v>
      </c>
      <c r="AC28" s="517">
        <f>'3. BL Demand'!AC28+'6. Preferred (Scenario Yr)'!AC66</f>
        <v>0.79091293141686059</v>
      </c>
      <c r="AD28" s="517">
        <f>'3. BL Demand'!AD28+'6. Preferred (Scenario Yr)'!AD66</f>
        <v>0.80728229148115638</v>
      </c>
      <c r="AE28" s="517">
        <f>'3. BL Demand'!AE28+'6. Preferred (Scenario Yr)'!AE66</f>
        <v>0.82309731039796574</v>
      </c>
      <c r="AF28" s="517">
        <f>'3. BL Demand'!AF28+'6. Preferred (Scenario Yr)'!AF66</f>
        <v>0.83841865939495719</v>
      </c>
      <c r="AG28" s="517">
        <f>'3. BL Demand'!AG28+'6. Preferred (Scenario Yr)'!AG66</f>
        <v>0.85322946083829621</v>
      </c>
      <c r="AH28" s="517">
        <f>'3. BL Demand'!AH28+'6. Preferred (Scenario Yr)'!AH66</f>
        <v>0.86752464315386923</v>
      </c>
      <c r="AI28" s="517">
        <f>'3. BL Demand'!AI28+'6. Preferred (Scenario Yr)'!AI66</f>
        <v>0.8807578140087724</v>
      </c>
      <c r="AJ28" s="800">
        <f>'3. BL Demand'!AJ28+'6. Preferred (Scenario Yr)'!AJ66</f>
        <v>0.89365536606739937</v>
      </c>
    </row>
    <row r="29" spans="1:36" ht="15.75" thickBot="1" x14ac:dyDescent="0.25">
      <c r="A29" s="342"/>
      <c r="B29" s="1055"/>
      <c r="C29" s="324" t="s">
        <v>679</v>
      </c>
      <c r="D29" s="381" t="s">
        <v>252</v>
      </c>
      <c r="E29" s="325" t="s">
        <v>642</v>
      </c>
      <c r="F29" s="326" t="s">
        <v>75</v>
      </c>
      <c r="G29" s="326">
        <v>1</v>
      </c>
      <c r="H29" s="310">
        <f>'3. BL Demand'!H29+'6. Preferred (Scenario Yr)'!H35</f>
        <v>1.51</v>
      </c>
      <c r="I29" s="605">
        <f>'3. BL Demand'!I29+'6. Preferred (Scenario Yr)'!I35</f>
        <v>1.51</v>
      </c>
      <c r="J29" s="605">
        <f>'3. BL Demand'!J29+'6. Preferred (Scenario Yr)'!J35</f>
        <v>1.51</v>
      </c>
      <c r="K29" s="605">
        <f>'3. BL Demand'!K29+'6. Preferred (Scenario Yr)'!K35</f>
        <v>1.51</v>
      </c>
      <c r="L29" s="517">
        <f>'3. BL Demand'!L29+'6. Preferred (Scenario Yr)'!L35</f>
        <v>1.51</v>
      </c>
      <c r="M29" s="517">
        <f>'3. BL Demand'!M29+'6. Preferred (Scenario Yr)'!M35</f>
        <v>1.51</v>
      </c>
      <c r="N29" s="517">
        <f>'3. BL Demand'!N29+'6. Preferred (Scenario Yr)'!N35</f>
        <v>1.51</v>
      </c>
      <c r="O29" s="517">
        <f>'3. BL Demand'!O29+'6. Preferred (Scenario Yr)'!O35</f>
        <v>1.51</v>
      </c>
      <c r="P29" s="517">
        <f>'3. BL Demand'!P29+'6. Preferred (Scenario Yr)'!P35</f>
        <v>1.51</v>
      </c>
      <c r="Q29" s="517">
        <f>'3. BL Demand'!Q29+'6. Preferred (Scenario Yr)'!Q35</f>
        <v>1.51</v>
      </c>
      <c r="R29" s="517">
        <f>'3. BL Demand'!R29+'6. Preferred (Scenario Yr)'!R35</f>
        <v>1.51</v>
      </c>
      <c r="S29" s="517">
        <f>'3. BL Demand'!S29+'6. Preferred (Scenario Yr)'!S35</f>
        <v>1.51</v>
      </c>
      <c r="T29" s="517">
        <f>'3. BL Demand'!T29+'6. Preferred (Scenario Yr)'!T35</f>
        <v>1.51</v>
      </c>
      <c r="U29" s="517">
        <f>'3. BL Demand'!U29+'6. Preferred (Scenario Yr)'!U35</f>
        <v>1.51</v>
      </c>
      <c r="V29" s="517">
        <f>'3. BL Demand'!V29+'6. Preferred (Scenario Yr)'!V35</f>
        <v>1.51</v>
      </c>
      <c r="W29" s="517">
        <f>'3. BL Demand'!W29+'6. Preferred (Scenario Yr)'!W35</f>
        <v>1.51</v>
      </c>
      <c r="X29" s="517">
        <f>'3. BL Demand'!X29+'6. Preferred (Scenario Yr)'!X35</f>
        <v>1.51</v>
      </c>
      <c r="Y29" s="517">
        <f>'3. BL Demand'!Y29+'6. Preferred (Scenario Yr)'!Y35</f>
        <v>1.51</v>
      </c>
      <c r="Z29" s="517">
        <f>'3. BL Demand'!Z29+'6. Preferred (Scenario Yr)'!Z35</f>
        <v>1.51</v>
      </c>
      <c r="AA29" s="517">
        <f>'3. BL Demand'!AA29+'6. Preferred (Scenario Yr)'!AA35</f>
        <v>1.51</v>
      </c>
      <c r="AB29" s="517">
        <f>'3. BL Demand'!AB29+'6. Preferred (Scenario Yr)'!AB35</f>
        <v>1.51</v>
      </c>
      <c r="AC29" s="517">
        <f>'3. BL Demand'!AC29+'6. Preferred (Scenario Yr)'!AC35</f>
        <v>1.51</v>
      </c>
      <c r="AD29" s="517">
        <f>'3. BL Demand'!AD29+'6. Preferred (Scenario Yr)'!AD35</f>
        <v>1.51</v>
      </c>
      <c r="AE29" s="517">
        <f>'3. BL Demand'!AE29+'6. Preferred (Scenario Yr)'!AE35</f>
        <v>1.51</v>
      </c>
      <c r="AF29" s="517">
        <f>'3. BL Demand'!AF29+'6. Preferred (Scenario Yr)'!AF35</f>
        <v>1.51</v>
      </c>
      <c r="AG29" s="517">
        <f>'3. BL Demand'!AG29+'6. Preferred (Scenario Yr)'!AG35</f>
        <v>1.51</v>
      </c>
      <c r="AH29" s="517">
        <f>'3. BL Demand'!AH29+'6. Preferred (Scenario Yr)'!AH35</f>
        <v>1.51</v>
      </c>
      <c r="AI29" s="517">
        <f>'3. BL Demand'!AI29+'6. Preferred (Scenario Yr)'!AI35</f>
        <v>1.51</v>
      </c>
      <c r="AJ29" s="800">
        <f>'3. BL Demand'!AJ29+'6. Preferred (Scenario Yr)'!AJ35</f>
        <v>1.51</v>
      </c>
    </row>
    <row r="30" spans="1:36" x14ac:dyDescent="0.2">
      <c r="A30" s="342"/>
      <c r="B30" s="1056" t="s">
        <v>253</v>
      </c>
      <c r="C30" s="288" t="s">
        <v>680</v>
      </c>
      <c r="D30" s="610" t="s">
        <v>255</v>
      </c>
      <c r="E30" s="291" t="s">
        <v>642</v>
      </c>
      <c r="F30" s="386" t="s">
        <v>75</v>
      </c>
      <c r="G30" s="386">
        <v>2</v>
      </c>
      <c r="H30" s="375">
        <f>'3. BL Demand'!H30+'6. Preferred (Scenario Yr)'!H71</f>
        <v>1.0071596558333358</v>
      </c>
      <c r="I30" s="493">
        <f>'3. BL Demand'!I30+'6. Preferred (Scenario Yr)'!I71</f>
        <v>1.0071596558333358</v>
      </c>
      <c r="J30" s="493">
        <f>'3. BL Demand'!J30+'6. Preferred (Scenario Yr)'!J71</f>
        <v>1.0180319123333357</v>
      </c>
      <c r="K30" s="493">
        <f>'3. BL Demand'!K30+'6. Preferred (Scenario Yr)'!K71</f>
        <v>1.0289041688333393</v>
      </c>
      <c r="L30" s="380">
        <f>'3. BL Demand'!L30+'6. Preferred (Scenario Yr)'!L71</f>
        <v>0.98818559050675625</v>
      </c>
      <c r="M30" s="380">
        <f>'3. BL Demand'!M30+'6. Preferred (Scenario Yr)'!M71</f>
        <v>0.94638810949376451</v>
      </c>
      <c r="N30" s="380">
        <f>'3. BL Demand'!N30+'6. Preferred (Scenario Yr)'!N71</f>
        <v>0.90351172579435035</v>
      </c>
      <c r="O30" s="380">
        <f>'3. BL Demand'!O30+'6. Preferred (Scenario Yr)'!O71</f>
        <v>0.85955643940851711</v>
      </c>
      <c r="P30" s="380">
        <f>'3. BL Demand'!P30+'6. Preferred (Scenario Yr)'!P71</f>
        <v>0.81452225033626768</v>
      </c>
      <c r="Q30" s="380">
        <f>'3. BL Demand'!Q30+'6. Preferred (Scenario Yr)'!Q71</f>
        <v>0.81258270687688516</v>
      </c>
      <c r="R30" s="380">
        <f>'3. BL Demand'!R30+'6. Preferred (Scenario Yr)'!R71</f>
        <v>0.81044215049613055</v>
      </c>
      <c r="S30" s="380">
        <f>'3. BL Demand'!S30+'6. Preferred (Scenario Yr)'!S71</f>
        <v>0.80810058119399331</v>
      </c>
      <c r="T30" s="380">
        <f>'3. BL Demand'!T30+'6. Preferred (Scenario Yr)'!T71</f>
        <v>0.80555799897047597</v>
      </c>
      <c r="U30" s="380">
        <f>'3. BL Demand'!U30+'6. Preferred (Scenario Yr)'!U71</f>
        <v>0.80281440382558134</v>
      </c>
      <c r="V30" s="380">
        <f>'3. BL Demand'!V30+'6. Preferred (Scenario Yr)'!V71</f>
        <v>0.79986979575929862</v>
      </c>
      <c r="W30" s="380">
        <f>'3. BL Demand'!W30+'6. Preferred (Scenario Yr)'!W71</f>
        <v>0.79672417477164381</v>
      </c>
      <c r="X30" s="380">
        <f>'3. BL Demand'!X30+'6. Preferred (Scenario Yr)'!X71</f>
        <v>0.79337754086260637</v>
      </c>
      <c r="Y30" s="380">
        <f>'3. BL Demand'!Y30+'6. Preferred (Scenario Yr)'!Y71</f>
        <v>0.78982989403218862</v>
      </c>
      <c r="Z30" s="380">
        <f>'3. BL Demand'!Z30+'6. Preferred (Scenario Yr)'!Z71</f>
        <v>0.78608123428039345</v>
      </c>
      <c r="AA30" s="380">
        <f>'3. BL Demand'!AA30+'6. Preferred (Scenario Yr)'!AA71</f>
        <v>0.78213156160721109</v>
      </c>
      <c r="AB30" s="380">
        <f>'3. BL Demand'!AB30+'6. Preferred (Scenario Yr)'!AB71</f>
        <v>0.77798087601265586</v>
      </c>
      <c r="AC30" s="380">
        <f>'3. BL Demand'!AC30+'6. Preferred (Scenario Yr)'!AC71</f>
        <v>0.77362917749671822</v>
      </c>
      <c r="AD30" s="380">
        <f>'3. BL Demand'!AD30+'6. Preferred (Scenario Yr)'!AD71</f>
        <v>0.76907646605940028</v>
      </c>
      <c r="AE30" s="380">
        <f>'3. BL Demand'!AE30+'6. Preferred (Scenario Yr)'!AE71</f>
        <v>0.7643227417007048</v>
      </c>
      <c r="AF30" s="380">
        <f>'3. BL Demand'!AF30+'6. Preferred (Scenario Yr)'!AF71</f>
        <v>0.75936800442062258</v>
      </c>
      <c r="AG30" s="380">
        <f>'3. BL Demand'!AG30+'6. Preferred (Scenario Yr)'!AG71</f>
        <v>0.75421225421916671</v>
      </c>
      <c r="AH30" s="380">
        <f>'3. BL Demand'!AH30+'6. Preferred (Scenario Yr)'!AH71</f>
        <v>0.74885549109632898</v>
      </c>
      <c r="AI30" s="380">
        <f>'3. BL Demand'!AI30+'6. Preferred (Scenario Yr)'!AI71</f>
        <v>0.74329771505211117</v>
      </c>
      <c r="AJ30" s="398">
        <f>'3. BL Demand'!AJ30+'6. Preferred (Scenario Yr)'!AJ71</f>
        <v>0.73753892608651528</v>
      </c>
    </row>
    <row r="31" spans="1:36" x14ac:dyDescent="0.2">
      <c r="A31" s="342"/>
      <c r="B31" s="1057"/>
      <c r="C31" s="290" t="s">
        <v>681</v>
      </c>
      <c r="D31" s="610" t="s">
        <v>257</v>
      </c>
      <c r="E31" s="291" t="s">
        <v>642</v>
      </c>
      <c r="F31" s="386" t="s">
        <v>75</v>
      </c>
      <c r="G31" s="386">
        <v>2</v>
      </c>
      <c r="H31" s="378">
        <f>'3. BL Demand'!H31+'6. Preferred (Scenario Yr)'!H76</f>
        <v>0.10704832173913043</v>
      </c>
      <c r="I31" s="493">
        <f>'3. BL Demand'!I31+'6. Preferred (Scenario Yr)'!I76</f>
        <v>0.10704832173913043</v>
      </c>
      <c r="J31" s="493">
        <f>'3. BL Demand'!J31+'6. Preferred (Scenario Yr)'!J76</f>
        <v>0.10651644347826085</v>
      </c>
      <c r="K31" s="493">
        <f>'3. BL Demand'!K31+'6. Preferred (Scenario Yr)'!K76</f>
        <v>0.10598456521739127</v>
      </c>
      <c r="L31" s="380">
        <f>'3. BL Demand'!L31+'6. Preferred (Scenario Yr)'!L76</f>
        <v>0.10022041584299993</v>
      </c>
      <c r="M31" s="380">
        <f>'3. BL Demand'!M31+'6. Preferred (Scenario Yr)'!M76</f>
        <v>9.4509047129596485E-2</v>
      </c>
      <c r="N31" s="380">
        <f>'3. BL Demand'!N31+'6. Preferred (Scenario Yr)'!N76</f>
        <v>8.8850459077180949E-2</v>
      </c>
      <c r="O31" s="380">
        <f>'3. BL Demand'!O31+'6. Preferred (Scenario Yr)'!O76</f>
        <v>8.3244651685753346E-2</v>
      </c>
      <c r="P31" s="380">
        <f>'3. BL Demand'!P31+'6. Preferred (Scenario Yr)'!P76</f>
        <v>7.7691624955313621E-2</v>
      </c>
      <c r="Q31" s="380">
        <f>'3. BL Demand'!Q31+'6. Preferred (Scenario Yr)'!Q76</f>
        <v>7.6341445717327414E-2</v>
      </c>
      <c r="R31" s="380">
        <f>'3. BL Demand'!R31+'6. Preferred (Scenario Yr)'!R76</f>
        <v>7.5001100169618459E-2</v>
      </c>
      <c r="S31" s="380">
        <f>'3. BL Demand'!S31+'6. Preferred (Scenario Yr)'!S76</f>
        <v>7.3670588312186758E-2</v>
      </c>
      <c r="T31" s="380">
        <f>'3. BL Demand'!T31+'6. Preferred (Scenario Yr)'!T76</f>
        <v>7.2349910145032337E-2</v>
      </c>
      <c r="U31" s="380">
        <f>'3. BL Demand'!U31+'6. Preferred (Scenario Yr)'!U76</f>
        <v>7.1039065668155169E-2</v>
      </c>
      <c r="V31" s="380">
        <f>'3. BL Demand'!V31+'6. Preferred (Scenario Yr)'!V76</f>
        <v>6.9738054881555267E-2</v>
      </c>
      <c r="W31" s="380">
        <f>'3. BL Demand'!W31+'6. Preferred (Scenario Yr)'!W76</f>
        <v>6.8446877785232604E-2</v>
      </c>
      <c r="X31" s="380">
        <f>'3. BL Demand'!X31+'6. Preferred (Scenario Yr)'!X76</f>
        <v>6.7165534379187208E-2</v>
      </c>
      <c r="Y31" s="380">
        <f>'3. BL Demand'!Y31+'6. Preferred (Scenario Yr)'!Y76</f>
        <v>6.5894024663419079E-2</v>
      </c>
      <c r="Z31" s="380">
        <f>'3. BL Demand'!Z31+'6. Preferred (Scenario Yr)'!Z76</f>
        <v>6.4632348637928203E-2</v>
      </c>
      <c r="AA31" s="380">
        <f>'3. BL Demand'!AA31+'6. Preferred (Scenario Yr)'!AA76</f>
        <v>6.3380506302714607E-2</v>
      </c>
      <c r="AB31" s="380">
        <f>'3. BL Demand'!AB31+'6. Preferred (Scenario Yr)'!AB76</f>
        <v>6.2138497657778249E-2</v>
      </c>
      <c r="AC31" s="380">
        <f>'3. BL Demand'!AC31+'6. Preferred (Scenario Yr)'!AC76</f>
        <v>6.0906322703119159E-2</v>
      </c>
      <c r="AD31" s="380">
        <f>'3. BL Demand'!AD31+'6. Preferred (Scenario Yr)'!AD76</f>
        <v>5.9683981438737328E-2</v>
      </c>
      <c r="AE31" s="380">
        <f>'3. BL Demand'!AE31+'6. Preferred (Scenario Yr)'!AE76</f>
        <v>5.8471473864632868E-2</v>
      </c>
      <c r="AF31" s="380">
        <f>'3. BL Demand'!AF31+'6. Preferred (Scenario Yr)'!AF76</f>
        <v>5.7264075611891119E-2</v>
      </c>
      <c r="AG31" s="380">
        <f>'3. BL Demand'!AG31+'6. Preferred (Scenario Yr)'!AG76</f>
        <v>5.6066655662518963E-2</v>
      </c>
      <c r="AH31" s="380">
        <f>'3. BL Demand'!AH31+'6. Preferred (Scenario Yr)'!AH76</f>
        <v>5.4879214016516353E-2</v>
      </c>
      <c r="AI31" s="380">
        <f>'3. BL Demand'!AI31+'6. Preferred (Scenario Yr)'!AI76</f>
        <v>5.3701750673883324E-2</v>
      </c>
      <c r="AJ31" s="398">
        <f>'3. BL Demand'!AJ31+'6. Preferred (Scenario Yr)'!AJ76</f>
        <v>5.2534265634619881E-2</v>
      </c>
    </row>
    <row r="32" spans="1:36" x14ac:dyDescent="0.2">
      <c r="A32" s="342"/>
      <c r="B32" s="1057"/>
      <c r="C32" s="323" t="s">
        <v>682</v>
      </c>
      <c r="D32" s="610" t="s">
        <v>259</v>
      </c>
      <c r="E32" s="291" t="s">
        <v>642</v>
      </c>
      <c r="F32" s="386" t="s">
        <v>75</v>
      </c>
      <c r="G32" s="386">
        <v>2</v>
      </c>
      <c r="H32" s="378">
        <f>'3. BL Demand'!H32+'6. Preferred (Scenario Yr)'!H81</f>
        <v>5.8586190375999987</v>
      </c>
      <c r="I32" s="493">
        <f>'3. BL Demand'!I32+'6. Preferred (Scenario Yr)'!I81</f>
        <v>5.8586190375999987</v>
      </c>
      <c r="J32" s="493">
        <f>'3. BL Demand'!J32+'6. Preferred (Scenario Yr)'!J81</f>
        <v>6.2225812671701943</v>
      </c>
      <c r="K32" s="493">
        <f>'3. BL Demand'!K32+'6. Preferred (Scenario Yr)'!K81</f>
        <v>6.5783858548043384</v>
      </c>
      <c r="L32" s="380">
        <f>'3. BL Demand'!L32+'6. Preferred (Scenario Yr)'!L81</f>
        <v>6.5784562946430176</v>
      </c>
      <c r="M32" s="380">
        <f>'3. BL Demand'!M32+'6. Preferred (Scenario Yr)'!M81</f>
        <v>6.5309331377487094</v>
      </c>
      <c r="N32" s="380">
        <f>'3. BL Demand'!N32+'6. Preferred (Scenario Yr)'!N81</f>
        <v>6.4458151596255533</v>
      </c>
      <c r="O32" s="380">
        <f>'3. BL Demand'!O32+'6. Preferred (Scenario Yr)'!O81</f>
        <v>6.3217084600280824</v>
      </c>
      <c r="P32" s="380">
        <f>'3. BL Demand'!P32+'6. Preferred (Scenario Yr)'!P81</f>
        <v>6.155264541290542</v>
      </c>
      <c r="Q32" s="380">
        <f>'3. BL Demand'!Q32+'6. Preferred (Scenario Yr)'!Q81</f>
        <v>6.2954295543678622</v>
      </c>
      <c r="R32" s="380">
        <f>'3. BL Demand'!R32+'6. Preferred (Scenario Yr)'!R81</f>
        <v>6.4250133634506845</v>
      </c>
      <c r="S32" s="380">
        <f>'3. BL Demand'!S32+'6. Preferred (Scenario Yr)'!S81</f>
        <v>6.5323362007255703</v>
      </c>
      <c r="T32" s="380">
        <f>'3. BL Demand'!T32+'6. Preferred (Scenario Yr)'!T81</f>
        <v>6.6341294964344479</v>
      </c>
      <c r="U32" s="380">
        <f>'3. BL Demand'!U32+'6. Preferred (Scenario Yr)'!U81</f>
        <v>6.7244898273462042</v>
      </c>
      <c r="V32" s="380">
        <f>'3. BL Demand'!V32+'6. Preferred (Scenario Yr)'!V81</f>
        <v>6.8034672476730798</v>
      </c>
      <c r="W32" s="380">
        <f>'3. BL Demand'!W32+'6. Preferred (Scenario Yr)'!W81</f>
        <v>6.8727333740863248</v>
      </c>
      <c r="X32" s="380">
        <f>'3. BL Demand'!X32+'6. Preferred (Scenario Yr)'!X81</f>
        <v>6.9324359536084268</v>
      </c>
      <c r="Y32" s="380">
        <f>'3. BL Demand'!Y32+'6. Preferred (Scenario Yr)'!Y81</f>
        <v>6.9819013371086438</v>
      </c>
      <c r="Z32" s="380">
        <f>'3. BL Demand'!Z32+'6. Preferred (Scenario Yr)'!Z81</f>
        <v>7.019511713560485</v>
      </c>
      <c r="AA32" s="380">
        <f>'3. BL Demand'!AA32+'6. Preferred (Scenario Yr)'!AA81</f>
        <v>7.0474343850199999</v>
      </c>
      <c r="AB32" s="380">
        <f>'3. BL Demand'!AB32+'6. Preferred (Scenario Yr)'!AB81</f>
        <v>7.0664567316600149</v>
      </c>
      <c r="AC32" s="380">
        <f>'3. BL Demand'!AC32+'6. Preferred (Scenario Yr)'!AC81</f>
        <v>7.0802697902346363</v>
      </c>
      <c r="AD32" s="380">
        <f>'3. BL Demand'!AD32+'6. Preferred (Scenario Yr)'!AD81</f>
        <v>7.0841947994174221</v>
      </c>
      <c r="AE32" s="380">
        <f>'3. BL Demand'!AE32+'6. Preferred (Scenario Yr)'!AE81</f>
        <v>7.0785508799735126</v>
      </c>
      <c r="AF32" s="380">
        <f>'3. BL Demand'!AF32+'6. Preferred (Scenario Yr)'!AF81</f>
        <v>7.0632285608569276</v>
      </c>
      <c r="AG32" s="380">
        <f>'3. BL Demand'!AG32+'6. Preferred (Scenario Yr)'!AG81</f>
        <v>7.0369493785815589</v>
      </c>
      <c r="AH32" s="380">
        <f>'3. BL Demand'!AH32+'6. Preferred (Scenario Yr)'!AH81</f>
        <v>6.9965505712690277</v>
      </c>
      <c r="AI32" s="380">
        <f>'3. BL Demand'!AI32+'6. Preferred (Scenario Yr)'!AI81</f>
        <v>6.9474512509249875</v>
      </c>
      <c r="AJ32" s="398">
        <f>'3. BL Demand'!AJ32+'6. Preferred (Scenario Yr)'!AJ81</f>
        <v>6.8905411689358971</v>
      </c>
    </row>
    <row r="33" spans="1:36" x14ac:dyDescent="0.2">
      <c r="A33" s="342"/>
      <c r="B33" s="1057"/>
      <c r="C33" s="290" t="s">
        <v>683</v>
      </c>
      <c r="D33" s="610" t="s">
        <v>261</v>
      </c>
      <c r="E33" s="291" t="s">
        <v>642</v>
      </c>
      <c r="F33" s="386" t="s">
        <v>75</v>
      </c>
      <c r="G33" s="386">
        <v>2</v>
      </c>
      <c r="H33" s="378">
        <f>'3. BL Demand'!H33+'6. Preferred (Scenario Yr)'!H86</f>
        <v>12.090485329999998</v>
      </c>
      <c r="I33" s="493">
        <f>'3. BL Demand'!I33+'6. Preferred (Scenario Yr)'!I86</f>
        <v>12.090485329999998</v>
      </c>
      <c r="J33" s="493">
        <f>'3. BL Demand'!J33+'6. Preferred (Scenario Yr)'!J86</f>
        <v>11.954721240419994</v>
      </c>
      <c r="K33" s="493">
        <f>'3. BL Demand'!K33+'6. Preferred (Scenario Yr)'!K86</f>
        <v>11.779980808399998</v>
      </c>
      <c r="L33" s="380">
        <f>'3. BL Demand'!L33+'6. Preferred (Scenario Yr)'!L86</f>
        <v>11.018883443293891</v>
      </c>
      <c r="M33" s="380">
        <f>'3. BL Demand'!M33+'6. Preferred (Scenario Yr)'!M86</f>
        <v>10.281110955649982</v>
      </c>
      <c r="N33" s="380">
        <f>'3. BL Demand'!N33+'6. Preferred (Scenario Yr)'!N86</f>
        <v>9.566725169310315</v>
      </c>
      <c r="O33" s="380">
        <f>'3. BL Demand'!O33+'6. Preferred (Scenario Yr)'!O86</f>
        <v>8.8890433047987791</v>
      </c>
      <c r="P33" s="380">
        <f>'3. BL Demand'!P33+'6. Preferred (Scenario Yr)'!P86</f>
        <v>8.2333473033464202</v>
      </c>
      <c r="Q33" s="380">
        <f>'3. BL Demand'!Q33+'6. Preferred (Scenario Yr)'!Q86</f>
        <v>8.0005435195338777</v>
      </c>
      <c r="R33" s="380">
        <f>'3. BL Demand'!R33+'6. Preferred (Scenario Yr)'!R86</f>
        <v>7.7739690644632828</v>
      </c>
      <c r="S33" s="380">
        <f>'3. BL Demand'!S33+'6. Preferred (Scenario Yr)'!S86</f>
        <v>7.5535272737412074</v>
      </c>
      <c r="T33" s="380">
        <f>'3. BL Demand'!T33+'6. Preferred (Scenario Yr)'!T86</f>
        <v>7.3392856677921614</v>
      </c>
      <c r="U33" s="380">
        <f>'3. BL Demand'!U33+'6. Preferred (Scenario Yr)'!U86</f>
        <v>7.1311830728730135</v>
      </c>
      <c r="V33" s="380">
        <f>'3. BL Demand'!V33+'6. Preferred (Scenario Yr)'!V86</f>
        <v>6.9304305941294082</v>
      </c>
      <c r="W33" s="380">
        <f>'3. BL Demand'!W33+'6. Preferred (Scenario Yr)'!W86</f>
        <v>6.7375694908023567</v>
      </c>
      <c r="X33" s="380">
        <f>'3. BL Demand'!X33+'6. Preferred (Scenario Yr)'!X86</f>
        <v>6.5530912896893811</v>
      </c>
      <c r="Y33" s="380">
        <f>'3. BL Demand'!Y33+'6. Preferred (Scenario Yr)'!Y86</f>
        <v>6.3774385605063344</v>
      </c>
      <c r="Z33" s="380">
        <f>'3. BL Demand'!Z33+'6. Preferred (Scenario Yr)'!Z86</f>
        <v>6.2109986548510614</v>
      </c>
      <c r="AA33" s="380">
        <f>'3. BL Demand'!AA33+'6. Preferred (Scenario Yr)'!AA86</f>
        <v>6.0535912299592951</v>
      </c>
      <c r="AB33" s="380">
        <f>'3. BL Demand'!AB33+'6. Preferred (Scenario Yr)'!AB86</f>
        <v>5.9050204796098251</v>
      </c>
      <c r="AC33" s="380">
        <f>'3. BL Demand'!AC33+'6. Preferred (Scenario Yr)'!AC86</f>
        <v>5.7651385564814852</v>
      </c>
      <c r="AD33" s="380">
        <f>'3. BL Demand'!AD33+'6. Preferred (Scenario Yr)'!AD86</f>
        <v>5.6336639503510018</v>
      </c>
      <c r="AE33" s="380">
        <f>'3. BL Demand'!AE33+'6. Preferred (Scenario Yr)'!AE86</f>
        <v>5.510384637637264</v>
      </c>
      <c r="AF33" s="380">
        <f>'3. BL Demand'!AF33+'6. Preferred (Scenario Yr)'!AF86</f>
        <v>5.3950782807270228</v>
      </c>
      <c r="AG33" s="380">
        <f>'3. BL Demand'!AG33+'6. Preferred (Scenario Yr)'!AG86</f>
        <v>5.2874939672150942</v>
      </c>
      <c r="AH33" s="380">
        <f>'3. BL Demand'!AH33+'6. Preferred (Scenario Yr)'!AH86</f>
        <v>5.1873283912930921</v>
      </c>
      <c r="AI33" s="380">
        <f>'3. BL Demand'!AI33+'6. Preferred (Scenario Yr)'!AI86</f>
        <v>5.0944620222052208</v>
      </c>
      <c r="AJ33" s="398">
        <f>'3. BL Demand'!AJ33+'6. Preferred (Scenario Yr)'!AJ86</f>
        <v>5.0086864721849338</v>
      </c>
    </row>
    <row r="34" spans="1:36" x14ac:dyDescent="0.2">
      <c r="A34" s="342"/>
      <c r="B34" s="1057"/>
      <c r="C34" s="290" t="s">
        <v>684</v>
      </c>
      <c r="D34" s="610" t="s">
        <v>263</v>
      </c>
      <c r="E34" s="291" t="s">
        <v>642</v>
      </c>
      <c r="F34" s="386" t="s">
        <v>75</v>
      </c>
      <c r="G34" s="386">
        <v>2</v>
      </c>
      <c r="H34" s="378">
        <f>'3. BL Demand'!H34+'6. Preferred (Scenario Yr)'!H91</f>
        <v>0.89672953999999983</v>
      </c>
      <c r="I34" s="493">
        <f>'3. BL Demand'!I34+'6. Preferred (Scenario Yr)'!I91</f>
        <v>0.89672953999999983</v>
      </c>
      <c r="J34" s="493">
        <f>'3. BL Demand'!J34+'6. Preferred (Scenario Yr)'!J91</f>
        <v>0.80695943999999986</v>
      </c>
      <c r="K34" s="493">
        <f>'3. BL Demand'!K34+'6. Preferred (Scenario Yr)'!K91</f>
        <v>0.77043973999999993</v>
      </c>
      <c r="L34" s="380">
        <f>'3. BL Demand'!L34+'6. Preferred (Scenario Yr)'!L91</f>
        <v>0.71525204091862782</v>
      </c>
      <c r="M34" s="380">
        <f>'3. BL Demand'!M34+'6. Preferred (Scenario Yr)'!M91</f>
        <v>0.66118709738020975</v>
      </c>
      <c r="N34" s="380">
        <f>'3. BL Demand'!N34+'6. Preferred (Scenario Yr)'!N91</f>
        <v>0.60850514465551453</v>
      </c>
      <c r="O34" s="380">
        <f>'3. BL Demand'!O34+'6. Preferred (Scenario Yr)'!O91</f>
        <v>0.53917557135242411</v>
      </c>
      <c r="P34" s="380">
        <f>'3. BL Demand'!P34+'6. Preferred (Scenario Yr)'!P91</f>
        <v>0.47357779835554298</v>
      </c>
      <c r="Q34" s="380">
        <f>'3. BL Demand'!Q34+'6. Preferred (Scenario Yr)'!Q91</f>
        <v>0.4677554583393973</v>
      </c>
      <c r="R34" s="380">
        <f>'3. BL Demand'!R34+'6. Preferred (Scenario Yr)'!R91</f>
        <v>0.46193311832325162</v>
      </c>
      <c r="S34" s="380">
        <f>'3. BL Demand'!S34+'6. Preferred (Scenario Yr)'!S91</f>
        <v>0.45611077830710595</v>
      </c>
      <c r="T34" s="380">
        <f>'3. BL Demand'!T34+'6. Preferred (Scenario Yr)'!T91</f>
        <v>0.45028843829096032</v>
      </c>
      <c r="U34" s="380">
        <f>'3. BL Demand'!U34+'6. Preferred (Scenario Yr)'!U91</f>
        <v>0.44446609827481465</v>
      </c>
      <c r="V34" s="380">
        <f>'3. BL Demand'!V34+'6. Preferred (Scenario Yr)'!V91</f>
        <v>0.43864375825866897</v>
      </c>
      <c r="W34" s="380">
        <f>'3. BL Demand'!W34+'6. Preferred (Scenario Yr)'!W91</f>
        <v>0.43282141824252324</v>
      </c>
      <c r="X34" s="380">
        <f>'3. BL Demand'!X34+'6. Preferred (Scenario Yr)'!X91</f>
        <v>0.42699907822637762</v>
      </c>
      <c r="Y34" s="380">
        <f>'3. BL Demand'!Y34+'6. Preferred (Scenario Yr)'!Y91</f>
        <v>0.42117673821023194</v>
      </c>
      <c r="Z34" s="380">
        <f>'3. BL Demand'!Z34+'6. Preferred (Scenario Yr)'!Z91</f>
        <v>0.41535439819408626</v>
      </c>
      <c r="AA34" s="380">
        <f>'3. BL Demand'!AA34+'6. Preferred (Scenario Yr)'!AA91</f>
        <v>0.40953205817794058</v>
      </c>
      <c r="AB34" s="380">
        <f>'3. BL Demand'!AB34+'6. Preferred (Scenario Yr)'!AB91</f>
        <v>0.40370971816179491</v>
      </c>
      <c r="AC34" s="380">
        <f>'3. BL Demand'!AC34+'6. Preferred (Scenario Yr)'!AC91</f>
        <v>0.39788737814564923</v>
      </c>
      <c r="AD34" s="380">
        <f>'3. BL Demand'!AD34+'6. Preferred (Scenario Yr)'!AD91</f>
        <v>0.39206503812950355</v>
      </c>
      <c r="AE34" s="380">
        <f>'3. BL Demand'!AE34+'6. Preferred (Scenario Yr)'!AE91</f>
        <v>0.38624269811335787</v>
      </c>
      <c r="AF34" s="380">
        <f>'3. BL Demand'!AF34+'6. Preferred (Scenario Yr)'!AF91</f>
        <v>0.3804203580972122</v>
      </c>
      <c r="AG34" s="380">
        <f>'3. BL Demand'!AG34+'6. Preferred (Scenario Yr)'!AG91</f>
        <v>0.37459801808106652</v>
      </c>
      <c r="AH34" s="380">
        <f>'3. BL Demand'!AH34+'6. Preferred (Scenario Yr)'!AH91</f>
        <v>0.36877567806492084</v>
      </c>
      <c r="AI34" s="380">
        <f>'3. BL Demand'!AI34+'6. Preferred (Scenario Yr)'!AI91</f>
        <v>0.36295333804877516</v>
      </c>
      <c r="AJ34" s="398">
        <f>'3. BL Demand'!AJ34+'6. Preferred (Scenario Yr)'!AJ91</f>
        <v>0.35713099803262954</v>
      </c>
    </row>
    <row r="35" spans="1:36" x14ac:dyDescent="0.2">
      <c r="A35" s="342"/>
      <c r="B35" s="1057"/>
      <c r="C35" s="290" t="s">
        <v>685</v>
      </c>
      <c r="D35" s="384" t="s">
        <v>265</v>
      </c>
      <c r="E35" s="291" t="s">
        <v>642</v>
      </c>
      <c r="F35" s="386" t="s">
        <v>75</v>
      </c>
      <c r="G35" s="386">
        <v>2</v>
      </c>
      <c r="H35" s="378">
        <f>'3. BL Demand'!H35+'6. Preferred (Scenario Yr)'!H31</f>
        <v>50.579958114827548</v>
      </c>
      <c r="I35" s="493">
        <f>'3. BL Demand'!I35+'6. Preferred (Scenario Yr)'!I31</f>
        <v>50.579958114827548</v>
      </c>
      <c r="J35" s="493">
        <f>'3. BL Demand'!J35+'6. Preferred (Scenario Yr)'!J31</f>
        <v>50.431189696598224</v>
      </c>
      <c r="K35" s="493">
        <f>'3. BL Demand'!K35+'6. Preferred (Scenario Yr)'!K31</f>
        <v>50.276304862744936</v>
      </c>
      <c r="L35" s="380">
        <f>'3. BL Demand'!L35+'6. Preferred (Scenario Yr)'!L31</f>
        <v>47.639002214794715</v>
      </c>
      <c r="M35" s="380">
        <f>'3. BL Demand'!M35+'6. Preferred (Scenario Yr)'!M31</f>
        <v>45.025871652597743</v>
      </c>
      <c r="N35" s="380">
        <f>'3. BL Demand'!N35+'6. Preferred (Scenario Yr)'!N31</f>
        <v>42.426592341537088</v>
      </c>
      <c r="O35" s="380">
        <f>'3. BL Demand'!O35+'6. Preferred (Scenario Yr)'!O31</f>
        <v>39.847271572726441</v>
      </c>
      <c r="P35" s="380">
        <f>'3. BL Demand'!P35+'6. Preferred (Scenario Yr)'!P31</f>
        <v>37.285596481715928</v>
      </c>
      <c r="Q35" s="380">
        <f>'3. BL Demand'!Q35+'6. Preferred (Scenario Yr)'!Q31</f>
        <v>36.735254004353422</v>
      </c>
      <c r="R35" s="380">
        <f>'3. BL Demand'!R35+'6. Preferred (Scenario Yr)'!R31</f>
        <v>36.18945458147455</v>
      </c>
      <c r="S35" s="380">
        <f>'3. BL Demand'!S35+'6. Preferred (Scenario Yr)'!S31</f>
        <v>35.659974645286212</v>
      </c>
      <c r="T35" s="380">
        <f>'3. BL Demand'!T35+'6. Preferred (Scenario Yr)'!T31</f>
        <v>35.130015245121953</v>
      </c>
      <c r="U35" s="380">
        <f>'3. BL Demand'!U35+'6. Preferred (Scenario Yr)'!U31</f>
        <v>34.605540977956011</v>
      </c>
      <c r="V35" s="380">
        <f>'3. BL Demand'!V35+'6. Preferred (Scenario Yr)'!V31</f>
        <v>34.085290684430518</v>
      </c>
      <c r="W35" s="380">
        <f>'3. BL Demand'!W35+'6. Preferred (Scenario Yr)'!W31</f>
        <v>33.567051488633211</v>
      </c>
      <c r="X35" s="380">
        <f>'3. BL Demand'!X35+'6. Preferred (Scenario Yr)'!X31</f>
        <v>33.050184116744063</v>
      </c>
      <c r="Y35" s="380">
        <f>'3. BL Demand'!Y35+'6. Preferred (Scenario Yr)'!Y31</f>
        <v>32.534919648177976</v>
      </c>
      <c r="Z35" s="380">
        <f>'3. BL Demand'!Z35+'6. Preferred (Scenario Yr)'!Z31</f>
        <v>32.02248854236359</v>
      </c>
      <c r="AA35" s="380">
        <f>'3. BL Demand'!AA35+'6. Preferred (Scenario Yr)'!AA31</f>
        <v>31.510903840009146</v>
      </c>
      <c r="AB35" s="380">
        <f>'3. BL Demand'!AB35+'6. Preferred (Scenario Yr)'!AB31</f>
        <v>30.999573967162995</v>
      </c>
      <c r="AC35" s="380">
        <f>'3. BL Demand'!AC35+'6. Preferred (Scenario Yr)'!AC31</f>
        <v>30.484955734392212</v>
      </c>
      <c r="AD35" s="380">
        <f>'3. BL Demand'!AD35+'6. Preferred (Scenario Yr)'!AD31</f>
        <v>29.972009413246504</v>
      </c>
      <c r="AE35" s="380">
        <f>'3. BL Demand'!AE35+'6. Preferred (Scenario Yr)'!AE31</f>
        <v>29.460627906541855</v>
      </c>
      <c r="AF35" s="380">
        <f>'3. BL Demand'!AF35+'6. Preferred (Scenario Yr)'!AF31</f>
        <v>28.951147747306401</v>
      </c>
      <c r="AG35" s="380">
        <f>'3. BL Demand'!AG35+'6. Preferred (Scenario Yr)'!AG31</f>
        <v>28.445093442449426</v>
      </c>
      <c r="AH35" s="380">
        <f>'3. BL Demand'!AH35+'6. Preferred (Scenario Yr)'!AH31</f>
        <v>27.945931059657696</v>
      </c>
      <c r="AI35" s="380">
        <f>'3. BL Demand'!AI35+'6. Preferred (Scenario Yr)'!AI31</f>
        <v>27.448361017681361</v>
      </c>
      <c r="AJ35" s="398">
        <f>'3. BL Demand'!AJ35+'6. Preferred (Scenario Yr)'!AJ31</f>
        <v>26.951701952900503</v>
      </c>
    </row>
    <row r="36" spans="1:36" x14ac:dyDescent="0.2">
      <c r="A36" s="342"/>
      <c r="B36" s="1057"/>
      <c r="C36" s="290" t="s">
        <v>89</v>
      </c>
      <c r="D36" s="384" t="s">
        <v>266</v>
      </c>
      <c r="E36" s="611" t="s">
        <v>686</v>
      </c>
      <c r="F36" s="349" t="s">
        <v>75</v>
      </c>
      <c r="G36" s="349">
        <v>2</v>
      </c>
      <c r="H36" s="378">
        <f>SUM(H30:H35)</f>
        <v>70.540000000000006</v>
      </c>
      <c r="I36" s="493">
        <f t="shared" ref="I36:AJ36" si="6">SUM(I30:I35)</f>
        <v>70.540000000000006</v>
      </c>
      <c r="J36" s="493">
        <f t="shared" si="6"/>
        <v>70.540000000000006</v>
      </c>
      <c r="K36" s="493">
        <f t="shared" si="6"/>
        <v>70.540000000000006</v>
      </c>
      <c r="L36" s="380">
        <f t="shared" si="6"/>
        <v>67.040000000000006</v>
      </c>
      <c r="M36" s="380">
        <f t="shared" si="6"/>
        <v>63.540000000000006</v>
      </c>
      <c r="N36" s="380">
        <f t="shared" si="6"/>
        <v>60.040000000000006</v>
      </c>
      <c r="O36" s="380">
        <f t="shared" si="6"/>
        <v>56.539999999999992</v>
      </c>
      <c r="P36" s="380">
        <f t="shared" si="6"/>
        <v>53.040000000000013</v>
      </c>
      <c r="Q36" s="380">
        <f t="shared" si="6"/>
        <v>52.387906689188767</v>
      </c>
      <c r="R36" s="380">
        <f t="shared" si="6"/>
        <v>51.735813378377514</v>
      </c>
      <c r="S36" s="380">
        <f t="shared" si="6"/>
        <v>51.083720067566276</v>
      </c>
      <c r="T36" s="380">
        <f t="shared" si="6"/>
        <v>50.43162675675503</v>
      </c>
      <c r="U36" s="380">
        <f t="shared" si="6"/>
        <v>49.779533445943777</v>
      </c>
      <c r="V36" s="380">
        <f t="shared" si="6"/>
        <v>49.127440135132531</v>
      </c>
      <c r="W36" s="380">
        <f t="shared" si="6"/>
        <v>48.475346824321292</v>
      </c>
      <c r="X36" s="380">
        <f t="shared" si="6"/>
        <v>47.823253513510039</v>
      </c>
      <c r="Y36" s="380">
        <f t="shared" si="6"/>
        <v>47.171160202698793</v>
      </c>
      <c r="Z36" s="380">
        <f t="shared" si="6"/>
        <v>46.519066891887547</v>
      </c>
      <c r="AA36" s="380">
        <f t="shared" si="6"/>
        <v>45.866973581076309</v>
      </c>
      <c r="AB36" s="380">
        <f t="shared" si="6"/>
        <v>45.214880270265063</v>
      </c>
      <c r="AC36" s="380">
        <f t="shared" si="6"/>
        <v>44.562786959453817</v>
      </c>
      <c r="AD36" s="380">
        <f t="shared" si="6"/>
        <v>43.910693648642571</v>
      </c>
      <c r="AE36" s="380">
        <f t="shared" si="6"/>
        <v>43.258600337831325</v>
      </c>
      <c r="AF36" s="380">
        <f t="shared" si="6"/>
        <v>42.606507027020072</v>
      </c>
      <c r="AG36" s="380">
        <f t="shared" si="6"/>
        <v>41.954413716208833</v>
      </c>
      <c r="AH36" s="380">
        <f t="shared" si="6"/>
        <v>41.30232040539758</v>
      </c>
      <c r="AI36" s="380">
        <f t="shared" si="6"/>
        <v>40.650227094586342</v>
      </c>
      <c r="AJ36" s="398">
        <f t="shared" si="6"/>
        <v>39.998133783775096</v>
      </c>
    </row>
    <row r="37" spans="1:36" ht="15.75" thickBot="1" x14ac:dyDescent="0.25">
      <c r="A37" s="342"/>
      <c r="B37" s="1058"/>
      <c r="C37" s="612" t="s">
        <v>687</v>
      </c>
      <c r="D37" s="613" t="s">
        <v>266</v>
      </c>
      <c r="E37" s="614" t="s">
        <v>688</v>
      </c>
      <c r="F37" s="615" t="s">
        <v>270</v>
      </c>
      <c r="G37" s="615">
        <v>2</v>
      </c>
      <c r="H37" s="499">
        <f>(H36*1000000)/(H51*1000)</f>
        <v>119.56146487432594</v>
      </c>
      <c r="I37" s="616">
        <f t="shared" ref="I37:AJ37" si="7">(I36*1000000)/(I51*1000)</f>
        <v>119.56146487432594</v>
      </c>
      <c r="J37" s="616">
        <f t="shared" si="7"/>
        <v>118.29354800647678</v>
      </c>
      <c r="K37" s="616">
        <f t="shared" si="7"/>
        <v>117.0287564157091</v>
      </c>
      <c r="L37" s="617">
        <f t="shared" si="7"/>
        <v>110.08064126630441</v>
      </c>
      <c r="M37" s="617">
        <f t="shared" si="7"/>
        <v>103.33281574867175</v>
      </c>
      <c r="N37" s="617">
        <f t="shared" si="7"/>
        <v>96.713756637565481</v>
      </c>
      <c r="O37" s="617">
        <f t="shared" si="7"/>
        <v>90.251493829356349</v>
      </c>
      <c r="P37" s="617">
        <f t="shared" si="7"/>
        <v>83.932721072470684</v>
      </c>
      <c r="Q37" s="617">
        <f t="shared" si="7"/>
        <v>82.211707110105735</v>
      </c>
      <c r="R37" s="617">
        <f t="shared" si="7"/>
        <v>80.533449199455859</v>
      </c>
      <c r="S37" s="617">
        <f t="shared" si="7"/>
        <v>78.963560919139852</v>
      </c>
      <c r="T37" s="617">
        <f t="shared" si="7"/>
        <v>77.403499601748834</v>
      </c>
      <c r="U37" s="617">
        <f t="shared" si="7"/>
        <v>75.886310751307278</v>
      </c>
      <c r="V37" s="617">
        <f t="shared" si="7"/>
        <v>74.404966756819746</v>
      </c>
      <c r="W37" s="617">
        <f t="shared" si="7"/>
        <v>72.947008203652089</v>
      </c>
      <c r="X37" s="617">
        <f t="shared" si="7"/>
        <v>71.508956316879917</v>
      </c>
      <c r="Y37" s="617">
        <f t="shared" si="7"/>
        <v>70.092048067549698</v>
      </c>
      <c r="Z37" s="617">
        <f t="shared" si="7"/>
        <v>68.702617513387978</v>
      </c>
      <c r="AA37" s="617">
        <f t="shared" si="7"/>
        <v>67.329587058895925</v>
      </c>
      <c r="AB37" s="617">
        <f t="shared" si="7"/>
        <v>65.969484659419976</v>
      </c>
      <c r="AC37" s="617">
        <f t="shared" si="7"/>
        <v>64.604201616632551</v>
      </c>
      <c r="AD37" s="617">
        <f t="shared" si="7"/>
        <v>63.258625588755017</v>
      </c>
      <c r="AE37" s="617">
        <f t="shared" si="7"/>
        <v>61.93164286705121</v>
      </c>
      <c r="AF37" s="617">
        <f t="shared" si="7"/>
        <v>60.62432384360099</v>
      </c>
      <c r="AG37" s="617">
        <f t="shared" si="7"/>
        <v>59.343355282479415</v>
      </c>
      <c r="AH37" s="617">
        <f t="shared" si="7"/>
        <v>58.10426829832236</v>
      </c>
      <c r="AI37" s="617">
        <f t="shared" si="7"/>
        <v>56.881013066593781</v>
      </c>
      <c r="AJ37" s="424">
        <f t="shared" si="7"/>
        <v>55.669984104898617</v>
      </c>
    </row>
    <row r="38" spans="1:36" x14ac:dyDescent="0.2">
      <c r="A38" s="343"/>
      <c r="B38" s="1053" t="s">
        <v>271</v>
      </c>
      <c r="C38" s="482" t="s">
        <v>689</v>
      </c>
      <c r="D38" s="538" t="s">
        <v>690</v>
      </c>
      <c r="E38" s="535" t="s">
        <v>274</v>
      </c>
      <c r="F38" s="539" t="s">
        <v>275</v>
      </c>
      <c r="G38" s="546">
        <v>2</v>
      </c>
      <c r="H38" s="434">
        <v>27.992208333333402</v>
      </c>
      <c r="I38" s="493">
        <v>27.992208333333402</v>
      </c>
      <c r="J38" s="493">
        <v>28.2943833333334</v>
      </c>
      <c r="K38" s="493">
        <v>28.596558333333501</v>
      </c>
      <c r="L38" s="537">
        <v>28.898733333333301</v>
      </c>
      <c r="M38" s="537">
        <v>29.200908333333398</v>
      </c>
      <c r="N38" s="537">
        <v>29.5030833333334</v>
      </c>
      <c r="O38" s="537">
        <v>29.805258333333402</v>
      </c>
      <c r="P38" s="537">
        <v>30.107433333333503</v>
      </c>
      <c r="Q38" s="537">
        <v>30.409608333333299</v>
      </c>
      <c r="R38" s="537">
        <v>30.711783333333397</v>
      </c>
      <c r="S38" s="537">
        <v>31.013958333333402</v>
      </c>
      <c r="T38" s="537">
        <v>31.316133333333401</v>
      </c>
      <c r="U38" s="537">
        <v>31.618308333333502</v>
      </c>
      <c r="V38" s="537">
        <v>31.920483333333301</v>
      </c>
      <c r="W38" s="537">
        <v>32.222658333333399</v>
      </c>
      <c r="X38" s="537">
        <v>32.524833333333405</v>
      </c>
      <c r="Y38" s="537">
        <v>32.827008333333396</v>
      </c>
      <c r="Z38" s="537">
        <v>33.129183333333501</v>
      </c>
      <c r="AA38" s="537">
        <v>33.4313583333333</v>
      </c>
      <c r="AB38" s="537">
        <v>33.733533333333398</v>
      </c>
      <c r="AC38" s="537">
        <v>34.035708333333403</v>
      </c>
      <c r="AD38" s="537">
        <v>34.337883333333394</v>
      </c>
      <c r="AE38" s="537">
        <v>34.640058333333499</v>
      </c>
      <c r="AF38" s="537">
        <v>34.942233333333299</v>
      </c>
      <c r="AG38" s="537">
        <v>35.244408333333396</v>
      </c>
      <c r="AH38" s="537">
        <v>35.546583333333402</v>
      </c>
      <c r="AI38" s="537">
        <v>35.8487583333334</v>
      </c>
      <c r="AJ38" s="528">
        <v>36.150933333333505</v>
      </c>
    </row>
    <row r="39" spans="1:36" x14ac:dyDescent="0.2">
      <c r="A39" s="343"/>
      <c r="B39" s="1059"/>
      <c r="C39" s="482" t="s">
        <v>691</v>
      </c>
      <c r="D39" s="538" t="s">
        <v>692</v>
      </c>
      <c r="E39" s="535" t="s">
        <v>274</v>
      </c>
      <c r="F39" s="539" t="s">
        <v>275</v>
      </c>
      <c r="G39" s="539">
        <v>2</v>
      </c>
      <c r="H39" s="378">
        <v>2.9752173913043478</v>
      </c>
      <c r="I39" s="387">
        <v>2.9752173913043478</v>
      </c>
      <c r="J39" s="387">
        <v>2.9604347826086954</v>
      </c>
      <c r="K39" s="387">
        <v>2.945652173913043</v>
      </c>
      <c r="L39" s="396">
        <v>2.9308695652173906</v>
      </c>
      <c r="M39" s="396">
        <v>2.9160869565217382</v>
      </c>
      <c r="N39" s="396">
        <v>2.9013043478260858</v>
      </c>
      <c r="O39" s="396">
        <v>2.8865217391304334</v>
      </c>
      <c r="P39" s="396">
        <v>2.871739130434781</v>
      </c>
      <c r="Q39" s="396">
        <v>2.8569565217391286</v>
      </c>
      <c r="R39" s="396">
        <v>2.8421739130434762</v>
      </c>
      <c r="S39" s="396">
        <v>2.8273913043478238</v>
      </c>
      <c r="T39" s="396">
        <v>2.8126086956521714</v>
      </c>
      <c r="U39" s="396">
        <v>2.797826086956519</v>
      </c>
      <c r="V39" s="396">
        <v>2.7830434782608666</v>
      </c>
      <c r="W39" s="396">
        <v>2.7682608695652142</v>
      </c>
      <c r="X39" s="396">
        <v>2.7534782608695618</v>
      </c>
      <c r="Y39" s="396">
        <v>2.7386956521739094</v>
      </c>
      <c r="Z39" s="396">
        <v>2.723913043478257</v>
      </c>
      <c r="AA39" s="396">
        <v>2.7091304347826046</v>
      </c>
      <c r="AB39" s="396">
        <v>2.6943478260869522</v>
      </c>
      <c r="AC39" s="396">
        <v>2.6795652173912998</v>
      </c>
      <c r="AD39" s="396">
        <v>2.6647826086956474</v>
      </c>
      <c r="AE39" s="396">
        <v>2.65</v>
      </c>
      <c r="AF39" s="396">
        <v>2.6349999999999998</v>
      </c>
      <c r="AG39" s="396">
        <v>2.62</v>
      </c>
      <c r="AH39" s="396">
        <v>2.605</v>
      </c>
      <c r="AI39" s="396">
        <v>2.59</v>
      </c>
      <c r="AJ39" s="437">
        <v>2.5750000000000002</v>
      </c>
    </row>
    <row r="40" spans="1:36" x14ac:dyDescent="0.2">
      <c r="A40" s="226"/>
      <c r="B40" s="1059"/>
      <c r="C40" s="482" t="s">
        <v>693</v>
      </c>
      <c r="D40" s="538" t="s">
        <v>279</v>
      </c>
      <c r="E40" s="535" t="s">
        <v>280</v>
      </c>
      <c r="F40" s="539" t="s">
        <v>275</v>
      </c>
      <c r="G40" s="539">
        <v>2</v>
      </c>
      <c r="H40" s="378">
        <v>5.4689999999999994</v>
      </c>
      <c r="I40" s="387">
        <v>5.4689999999999994</v>
      </c>
      <c r="J40" s="387">
        <v>5.4689999999999994</v>
      </c>
      <c r="K40" s="387">
        <v>5.4689999999999994</v>
      </c>
      <c r="L40" s="396">
        <v>5.4689999999999994</v>
      </c>
      <c r="M40" s="396">
        <v>5.4689999999999994</v>
      </c>
      <c r="N40" s="396">
        <v>5.4689999999999994</v>
      </c>
      <c r="O40" s="396">
        <v>5.4689999999999994</v>
      </c>
      <c r="P40" s="396">
        <v>5.4689999999999994</v>
      </c>
      <c r="Q40" s="396">
        <v>5.4689999999999994</v>
      </c>
      <c r="R40" s="396">
        <v>5.4689999999999994</v>
      </c>
      <c r="S40" s="396">
        <v>5.4689999999999994</v>
      </c>
      <c r="T40" s="396">
        <v>5.4689999999999994</v>
      </c>
      <c r="U40" s="396">
        <v>5.4689999999999994</v>
      </c>
      <c r="V40" s="396">
        <v>5.4689999999999994</v>
      </c>
      <c r="W40" s="396">
        <v>5.4689999999999994</v>
      </c>
      <c r="X40" s="396">
        <v>5.4689999999999994</v>
      </c>
      <c r="Y40" s="396">
        <v>5.4689999999999994</v>
      </c>
      <c r="Z40" s="396">
        <v>5.4689999999999994</v>
      </c>
      <c r="AA40" s="396">
        <v>5.4689999999999994</v>
      </c>
      <c r="AB40" s="396">
        <v>5.4689999999999994</v>
      </c>
      <c r="AC40" s="396">
        <v>5.4689999999999994</v>
      </c>
      <c r="AD40" s="396">
        <v>5.4689999999999994</v>
      </c>
      <c r="AE40" s="396">
        <v>5.4689999999999994</v>
      </c>
      <c r="AF40" s="396">
        <v>5.4689999999999994</v>
      </c>
      <c r="AG40" s="396">
        <v>5.4689999999999994</v>
      </c>
      <c r="AH40" s="396">
        <v>5.4689999999999994</v>
      </c>
      <c r="AI40" s="396">
        <v>5.4689999999999994</v>
      </c>
      <c r="AJ40" s="437">
        <v>5.4689999999999994</v>
      </c>
    </row>
    <row r="41" spans="1:36" ht="38.25" x14ac:dyDescent="0.25">
      <c r="A41" s="344"/>
      <c r="B41" s="1059"/>
      <c r="C41" s="618" t="s">
        <v>694</v>
      </c>
      <c r="D41" s="619" t="s">
        <v>695</v>
      </c>
      <c r="E41" s="542" t="s">
        <v>696</v>
      </c>
      <c r="F41" s="620" t="s">
        <v>275</v>
      </c>
      <c r="G41" s="621">
        <v>2</v>
      </c>
      <c r="H41" s="851">
        <f>'3. BL Demand'!H41</f>
        <v>198.06549999999996</v>
      </c>
      <c r="I41" s="852">
        <f>H41</f>
        <v>198.06549999999996</v>
      </c>
      <c r="J41" s="376">
        <f>I41+SUM(J42:J47)</f>
        <v>210.37016779257701</v>
      </c>
      <c r="K41" s="376">
        <f>J41+SUM(K42:K47)</f>
        <v>222.3990457755564</v>
      </c>
      <c r="L41" s="544">
        <f>K41+SUM(L42:L47)</f>
        <v>236.66959825805452</v>
      </c>
      <c r="M41" s="544">
        <f t="shared" ref="M41:AJ41" si="8">L41+SUM(M42:M47)</f>
        <v>250.56898751084364</v>
      </c>
      <c r="N41" s="544">
        <f t="shared" si="8"/>
        <v>264.44302705092372</v>
      </c>
      <c r="O41" s="544">
        <f t="shared" si="8"/>
        <v>278.24083195020251</v>
      </c>
      <c r="P41" s="544">
        <f t="shared" si="8"/>
        <v>291.80964650953428</v>
      </c>
      <c r="Q41" s="544">
        <f t="shared" si="8"/>
        <v>304.84425096730013</v>
      </c>
      <c r="R41" s="544">
        <f t="shared" si="8"/>
        <v>317.7141257117475</v>
      </c>
      <c r="S41" s="544">
        <f t="shared" si="8"/>
        <v>329.86552244770274</v>
      </c>
      <c r="T41" s="544">
        <f t="shared" si="8"/>
        <v>342.06730995837137</v>
      </c>
      <c r="U41" s="544">
        <f t="shared" si="8"/>
        <v>354.03811325025492</v>
      </c>
      <c r="V41" s="544">
        <f t="shared" si="8"/>
        <v>365.77155673883465</v>
      </c>
      <c r="W41" s="544">
        <f t="shared" si="8"/>
        <v>377.34142473372424</v>
      </c>
      <c r="X41" s="544">
        <f t="shared" si="8"/>
        <v>388.74871428438303</v>
      </c>
      <c r="Y41" s="544">
        <f t="shared" si="8"/>
        <v>399.95215756117909</v>
      </c>
      <c r="Z41" s="544">
        <f t="shared" si="8"/>
        <v>410.85864504657576</v>
      </c>
      <c r="AA41" s="544">
        <f t="shared" si="8"/>
        <v>421.56919630783477</v>
      </c>
      <c r="AB41" s="544">
        <f t="shared" si="8"/>
        <v>432.11706128102639</v>
      </c>
      <c r="AC41" s="544">
        <f t="shared" si="8"/>
        <v>442.69539222914244</v>
      </c>
      <c r="AD41" s="544">
        <f t="shared" si="8"/>
        <v>453.04699317362747</v>
      </c>
      <c r="AE41" s="544">
        <f t="shared" si="8"/>
        <v>463.17851662350751</v>
      </c>
      <c r="AF41" s="544">
        <f t="shared" si="8"/>
        <v>473.07245578832953</v>
      </c>
      <c r="AG41" s="544">
        <f t="shared" si="8"/>
        <v>482.64214301842105</v>
      </c>
      <c r="AH41" s="544">
        <f t="shared" si="8"/>
        <v>491.6836133077324</v>
      </c>
      <c r="AI41" s="544">
        <f t="shared" si="8"/>
        <v>500.49405903771498</v>
      </c>
      <c r="AJ41" s="791">
        <f t="shared" si="8"/>
        <v>509.11470408738427</v>
      </c>
    </row>
    <row r="42" spans="1:36" x14ac:dyDescent="0.2">
      <c r="A42" s="228"/>
      <c r="B42" s="1059"/>
      <c r="C42" s="482" t="s">
        <v>697</v>
      </c>
      <c r="D42" s="545" t="s">
        <v>698</v>
      </c>
      <c r="E42" s="535" t="s">
        <v>286</v>
      </c>
      <c r="F42" s="539" t="s">
        <v>275</v>
      </c>
      <c r="G42" s="622">
        <v>2</v>
      </c>
      <c r="H42" s="456">
        <v>3.0379999999999994</v>
      </c>
      <c r="I42" s="493">
        <v>3.0379999999999994</v>
      </c>
      <c r="J42" s="493">
        <v>6.0367017925770448</v>
      </c>
      <c r="K42" s="376">
        <v>6.1570369829793909</v>
      </c>
      <c r="L42" s="396">
        <v>5.9627044824981112</v>
      </c>
      <c r="M42" s="396">
        <v>5.611368252789136</v>
      </c>
      <c r="N42" s="396">
        <v>5.6066855400800666</v>
      </c>
      <c r="O42" s="396">
        <v>5.3835478992788088</v>
      </c>
      <c r="P42" s="396">
        <v>5.17462655933178</v>
      </c>
      <c r="Q42" s="396">
        <v>5.0096044577658247</v>
      </c>
      <c r="R42" s="396">
        <v>4.8948747444473995</v>
      </c>
      <c r="S42" s="396">
        <v>4.2263967359552623</v>
      </c>
      <c r="T42" s="396">
        <v>4.326787510668626</v>
      </c>
      <c r="U42" s="396">
        <v>4.1458032918835599</v>
      </c>
      <c r="V42" s="396">
        <v>4.0084434885797089</v>
      </c>
      <c r="W42" s="396">
        <v>3.9698679948896025</v>
      </c>
      <c r="X42" s="396">
        <v>3.9572895506587811</v>
      </c>
      <c r="Y42" s="396">
        <v>3.9284432767960245</v>
      </c>
      <c r="Z42" s="396">
        <v>3.8314874853966758</v>
      </c>
      <c r="AA42" s="396">
        <v>3.8355512612590101</v>
      </c>
      <c r="AB42" s="396">
        <v>3.8728649731916374</v>
      </c>
      <c r="AC42" s="396">
        <v>4.1033309481160396</v>
      </c>
      <c r="AD42" s="396">
        <v>4.0766009444850351</v>
      </c>
      <c r="AE42" s="396">
        <v>4.0565234498800562</v>
      </c>
      <c r="AF42" s="396">
        <v>4.0189391648220045</v>
      </c>
      <c r="AG42" s="396">
        <v>3.8946872300915421</v>
      </c>
      <c r="AH42" s="396">
        <v>3.5664702893113573</v>
      </c>
      <c r="AI42" s="396">
        <v>3.5354457299825879</v>
      </c>
      <c r="AJ42" s="437">
        <v>3.5456450496692997</v>
      </c>
    </row>
    <row r="43" spans="1:36" x14ac:dyDescent="0.2">
      <c r="A43" s="228"/>
      <c r="B43" s="1059"/>
      <c r="C43" s="482" t="s">
        <v>699</v>
      </c>
      <c r="D43" s="547" t="s">
        <v>288</v>
      </c>
      <c r="E43" s="535" t="s">
        <v>289</v>
      </c>
      <c r="F43" s="539" t="s">
        <v>275</v>
      </c>
      <c r="G43" s="622">
        <v>2</v>
      </c>
      <c r="H43" s="456">
        <v>5.5029999999999992</v>
      </c>
      <c r="I43" s="493">
        <v>5.5029999999999992</v>
      </c>
      <c r="J43" s="493">
        <v>5.599999999999997</v>
      </c>
      <c r="K43" s="376">
        <v>5.5999999999999961</v>
      </c>
      <c r="L43" s="396">
        <v>5.5750000000000002</v>
      </c>
      <c r="M43" s="396">
        <v>5.5499999999999963</v>
      </c>
      <c r="N43" s="396">
        <v>5.5249999999999968</v>
      </c>
      <c r="O43" s="396">
        <v>5.5</v>
      </c>
      <c r="P43" s="396">
        <v>5.4749999999999996</v>
      </c>
      <c r="Q43" s="396">
        <v>5.4249999999999998</v>
      </c>
      <c r="R43" s="396">
        <v>5.3749999999999929</v>
      </c>
      <c r="S43" s="396">
        <v>5.3250000000000002</v>
      </c>
      <c r="T43" s="396">
        <v>5.2750000000000075</v>
      </c>
      <c r="U43" s="396">
        <v>5.2249999999999854</v>
      </c>
      <c r="V43" s="396">
        <v>5.1250000000000142</v>
      </c>
      <c r="W43" s="396">
        <v>5</v>
      </c>
      <c r="X43" s="396">
        <v>4.8499999999999854</v>
      </c>
      <c r="Y43" s="396">
        <v>4.6750000000000149</v>
      </c>
      <c r="Z43" s="396">
        <v>4.4749999999999854</v>
      </c>
      <c r="AA43" s="396">
        <v>4.2750000000000004</v>
      </c>
      <c r="AB43" s="396">
        <v>4.0750000000000002</v>
      </c>
      <c r="AC43" s="396">
        <v>3.875</v>
      </c>
      <c r="AD43" s="396">
        <v>3.6749999999999998</v>
      </c>
      <c r="AE43" s="396">
        <v>3.4749999999999854</v>
      </c>
      <c r="AF43" s="396">
        <v>3.2750000000000146</v>
      </c>
      <c r="AG43" s="396">
        <v>3.0750000000000002</v>
      </c>
      <c r="AH43" s="396">
        <v>2.8749999999999853</v>
      </c>
      <c r="AI43" s="396">
        <v>2.6750000000000145</v>
      </c>
      <c r="AJ43" s="437">
        <v>2.4749999999999854</v>
      </c>
    </row>
    <row r="44" spans="1:36" x14ac:dyDescent="0.2">
      <c r="A44" s="228"/>
      <c r="B44" s="1059"/>
      <c r="C44" s="482" t="s">
        <v>700</v>
      </c>
      <c r="D44" s="538" t="s">
        <v>291</v>
      </c>
      <c r="E44" s="535" t="s">
        <v>292</v>
      </c>
      <c r="F44" s="539" t="s">
        <v>275</v>
      </c>
      <c r="G44" s="622">
        <v>2</v>
      </c>
      <c r="H44" s="456">
        <v>0</v>
      </c>
      <c r="I44" s="493">
        <v>0</v>
      </c>
      <c r="J44" s="493">
        <v>0</v>
      </c>
      <c r="K44" s="376">
        <v>0</v>
      </c>
      <c r="L44" s="396">
        <v>0</v>
      </c>
      <c r="M44" s="396">
        <v>0</v>
      </c>
      <c r="N44" s="396">
        <v>0</v>
      </c>
      <c r="O44" s="396">
        <v>0</v>
      </c>
      <c r="P44" s="396">
        <v>0</v>
      </c>
      <c r="Q44" s="396">
        <v>0</v>
      </c>
      <c r="R44" s="396">
        <v>0</v>
      </c>
      <c r="S44" s="396">
        <v>0</v>
      </c>
      <c r="T44" s="396">
        <v>0</v>
      </c>
      <c r="U44" s="396">
        <v>0</v>
      </c>
      <c r="V44" s="396">
        <v>0</v>
      </c>
      <c r="W44" s="396">
        <v>0</v>
      </c>
      <c r="X44" s="396">
        <v>0</v>
      </c>
      <c r="Y44" s="396">
        <v>0</v>
      </c>
      <c r="Z44" s="396">
        <v>0</v>
      </c>
      <c r="AA44" s="396">
        <v>0</v>
      </c>
      <c r="AB44" s="396">
        <v>0</v>
      </c>
      <c r="AC44" s="396">
        <v>0</v>
      </c>
      <c r="AD44" s="396">
        <v>0</v>
      </c>
      <c r="AE44" s="396">
        <v>0</v>
      </c>
      <c r="AF44" s="396">
        <v>0</v>
      </c>
      <c r="AG44" s="396">
        <v>0</v>
      </c>
      <c r="AH44" s="396">
        <v>0</v>
      </c>
      <c r="AI44" s="396">
        <v>0</v>
      </c>
      <c r="AJ44" s="396">
        <v>0</v>
      </c>
    </row>
    <row r="45" spans="1:36" x14ac:dyDescent="0.2">
      <c r="A45" s="228"/>
      <c r="B45" s="1059"/>
      <c r="C45" s="482" t="s">
        <v>701</v>
      </c>
      <c r="D45" s="538" t="s">
        <v>294</v>
      </c>
      <c r="E45" s="535" t="s">
        <v>295</v>
      </c>
      <c r="F45" s="539" t="s">
        <v>275</v>
      </c>
      <c r="G45" s="622">
        <v>2</v>
      </c>
      <c r="H45" s="456">
        <v>0</v>
      </c>
      <c r="I45" s="493">
        <v>0</v>
      </c>
      <c r="J45" s="493">
        <v>0</v>
      </c>
      <c r="K45" s="376">
        <v>0</v>
      </c>
      <c r="L45" s="396">
        <v>0</v>
      </c>
      <c r="M45" s="396">
        <v>0</v>
      </c>
      <c r="N45" s="396">
        <v>0</v>
      </c>
      <c r="O45" s="396">
        <v>0</v>
      </c>
      <c r="P45" s="396">
        <v>0</v>
      </c>
      <c r="Q45" s="396">
        <v>0</v>
      </c>
      <c r="R45" s="396">
        <v>0</v>
      </c>
      <c r="S45" s="396">
        <v>0</v>
      </c>
      <c r="T45" s="396">
        <v>0</v>
      </c>
      <c r="U45" s="396">
        <v>0</v>
      </c>
      <c r="V45" s="396">
        <v>0</v>
      </c>
      <c r="W45" s="396">
        <v>0</v>
      </c>
      <c r="X45" s="396">
        <v>0</v>
      </c>
      <c r="Y45" s="396">
        <v>0</v>
      </c>
      <c r="Z45" s="396">
        <v>0</v>
      </c>
      <c r="AA45" s="396">
        <v>0</v>
      </c>
      <c r="AB45" s="396">
        <v>0</v>
      </c>
      <c r="AC45" s="396">
        <v>0</v>
      </c>
      <c r="AD45" s="396">
        <v>0</v>
      </c>
      <c r="AE45" s="396">
        <v>0</v>
      </c>
      <c r="AF45" s="396">
        <v>0</v>
      </c>
      <c r="AG45" s="396">
        <v>0</v>
      </c>
      <c r="AH45" s="396">
        <v>0</v>
      </c>
      <c r="AI45" s="396">
        <v>0</v>
      </c>
      <c r="AJ45" s="396">
        <v>0</v>
      </c>
    </row>
    <row r="46" spans="1:36" x14ac:dyDescent="0.2">
      <c r="A46" s="228"/>
      <c r="B46" s="1059"/>
      <c r="C46" s="482" t="s">
        <v>702</v>
      </c>
      <c r="D46" s="538" t="s">
        <v>703</v>
      </c>
      <c r="E46" s="535" t="s">
        <v>298</v>
      </c>
      <c r="F46" s="539" t="s">
        <v>275</v>
      </c>
      <c r="G46" s="622">
        <v>2</v>
      </c>
      <c r="H46" s="456">
        <v>0</v>
      </c>
      <c r="I46" s="493">
        <v>0</v>
      </c>
      <c r="J46" s="493">
        <v>0</v>
      </c>
      <c r="K46" s="376">
        <v>0</v>
      </c>
      <c r="L46" s="396">
        <v>2.6</v>
      </c>
      <c r="M46" s="396">
        <v>2.6</v>
      </c>
      <c r="N46" s="396">
        <v>2.6</v>
      </c>
      <c r="O46" s="396">
        <v>2.6</v>
      </c>
      <c r="P46" s="396">
        <v>2.6</v>
      </c>
      <c r="Q46" s="396">
        <v>2.6</v>
      </c>
      <c r="R46" s="396">
        <v>2.6</v>
      </c>
      <c r="S46" s="396">
        <v>2.6</v>
      </c>
      <c r="T46" s="396">
        <v>2.6</v>
      </c>
      <c r="U46" s="396">
        <v>2.6</v>
      </c>
      <c r="V46" s="396">
        <v>2.6</v>
      </c>
      <c r="W46" s="396">
        <v>2.6</v>
      </c>
      <c r="X46" s="396">
        <v>2.6</v>
      </c>
      <c r="Y46" s="396">
        <v>2.6</v>
      </c>
      <c r="Z46" s="396">
        <v>2.6</v>
      </c>
      <c r="AA46" s="396">
        <v>2.6</v>
      </c>
      <c r="AB46" s="396">
        <v>2.6</v>
      </c>
      <c r="AC46" s="396">
        <v>2.6</v>
      </c>
      <c r="AD46" s="396">
        <v>2.6</v>
      </c>
      <c r="AE46" s="396">
        <v>2.6</v>
      </c>
      <c r="AF46" s="396">
        <v>2.6</v>
      </c>
      <c r="AG46" s="396">
        <v>2.6</v>
      </c>
      <c r="AH46" s="396">
        <v>2.6</v>
      </c>
      <c r="AI46" s="396">
        <v>2.6</v>
      </c>
      <c r="AJ46" s="437">
        <v>2.6</v>
      </c>
    </row>
    <row r="47" spans="1:36" x14ac:dyDescent="0.2">
      <c r="A47" s="228"/>
      <c r="B47" s="1059"/>
      <c r="C47" s="482" t="s">
        <v>704</v>
      </c>
      <c r="D47" s="538" t="s">
        <v>300</v>
      </c>
      <c r="E47" s="535" t="s">
        <v>301</v>
      </c>
      <c r="F47" s="539" t="s">
        <v>275</v>
      </c>
      <c r="G47" s="622">
        <v>2</v>
      </c>
      <c r="H47" s="456">
        <v>0</v>
      </c>
      <c r="I47" s="493">
        <v>0</v>
      </c>
      <c r="J47" s="493">
        <v>0.66796600000000006</v>
      </c>
      <c r="K47" s="376">
        <v>0.271841</v>
      </c>
      <c r="L47" s="396">
        <v>0.13284800000000002</v>
      </c>
      <c r="M47" s="396">
        <v>0.13802099999999998</v>
      </c>
      <c r="N47" s="396">
        <v>0.14235400000000001</v>
      </c>
      <c r="O47" s="396">
        <v>0.31425700000000001</v>
      </c>
      <c r="P47" s="396">
        <v>0.31918799999999997</v>
      </c>
      <c r="Q47" s="396">
        <v>0</v>
      </c>
      <c r="R47" s="396">
        <v>0</v>
      </c>
      <c r="S47" s="396">
        <v>0</v>
      </c>
      <c r="T47" s="396">
        <v>0</v>
      </c>
      <c r="U47" s="396">
        <v>0</v>
      </c>
      <c r="V47" s="396">
        <v>0</v>
      </c>
      <c r="W47" s="396">
        <v>0</v>
      </c>
      <c r="X47" s="396">
        <v>0</v>
      </c>
      <c r="Y47" s="396">
        <v>0</v>
      </c>
      <c r="Z47" s="396">
        <v>0</v>
      </c>
      <c r="AA47" s="396">
        <v>0</v>
      </c>
      <c r="AB47" s="396">
        <v>0</v>
      </c>
      <c r="AC47" s="396">
        <v>0</v>
      </c>
      <c r="AD47" s="396">
        <v>0</v>
      </c>
      <c r="AE47" s="396">
        <v>0</v>
      </c>
      <c r="AF47" s="396">
        <v>0</v>
      </c>
      <c r="AG47" s="396">
        <v>0</v>
      </c>
      <c r="AH47" s="396">
        <v>0</v>
      </c>
      <c r="AI47" s="396">
        <v>0</v>
      </c>
      <c r="AJ47" s="437">
        <v>0</v>
      </c>
    </row>
    <row r="48" spans="1:36" x14ac:dyDescent="0.2">
      <c r="A48" s="228"/>
      <c r="B48" s="1059"/>
      <c r="C48" s="482" t="s">
        <v>705</v>
      </c>
      <c r="D48" s="538" t="s">
        <v>303</v>
      </c>
      <c r="E48" s="535" t="s">
        <v>280</v>
      </c>
      <c r="F48" s="539" t="s">
        <v>275</v>
      </c>
      <c r="G48" s="622">
        <v>2</v>
      </c>
      <c r="H48" s="378">
        <v>5.2089999999999996</v>
      </c>
      <c r="I48" s="493">
        <v>5.2089999999999996</v>
      </c>
      <c r="J48" s="493">
        <v>4.5410000000000004</v>
      </c>
      <c r="K48" s="376">
        <v>4.2690000000000001</v>
      </c>
      <c r="L48" s="396">
        <v>4.1360000000000001</v>
      </c>
      <c r="M48" s="396">
        <v>3.9980000000000002</v>
      </c>
      <c r="N48" s="396">
        <v>3.8559999999999999</v>
      </c>
      <c r="O48" s="396">
        <v>3.5419999999999998</v>
      </c>
      <c r="P48" s="396">
        <v>3.2229999999999999</v>
      </c>
      <c r="Q48" s="396">
        <v>3.2229999999999999</v>
      </c>
      <c r="R48" s="396">
        <v>3.2229999999999999</v>
      </c>
      <c r="S48" s="396">
        <v>3.2229999999999999</v>
      </c>
      <c r="T48" s="396">
        <v>3.2229999999999999</v>
      </c>
      <c r="U48" s="396">
        <v>3.2229999999999999</v>
      </c>
      <c r="V48" s="396">
        <v>3.2229999999999999</v>
      </c>
      <c r="W48" s="396">
        <v>3.2229999999999999</v>
      </c>
      <c r="X48" s="396">
        <v>3.2229999999999999</v>
      </c>
      <c r="Y48" s="396">
        <v>3.2229999999999999</v>
      </c>
      <c r="Z48" s="396">
        <v>3.2229999999999999</v>
      </c>
      <c r="AA48" s="396">
        <v>3.2229999999999999</v>
      </c>
      <c r="AB48" s="396">
        <v>3.2229999999999999</v>
      </c>
      <c r="AC48" s="396">
        <v>3.2229999999999999</v>
      </c>
      <c r="AD48" s="396">
        <v>3.2229999999999999</v>
      </c>
      <c r="AE48" s="396">
        <v>3.2229999999999999</v>
      </c>
      <c r="AF48" s="396">
        <v>3.2229999999999999</v>
      </c>
      <c r="AG48" s="396">
        <v>3.2229999999999999</v>
      </c>
      <c r="AH48" s="396">
        <v>3.2229999999999999</v>
      </c>
      <c r="AI48" s="396">
        <v>3.2229999999999999</v>
      </c>
      <c r="AJ48" s="437">
        <v>3.2229999999999999</v>
      </c>
    </row>
    <row r="49" spans="1:36" x14ac:dyDescent="0.2">
      <c r="A49" s="228"/>
      <c r="B49" s="1059"/>
      <c r="C49" s="482" t="s">
        <v>706</v>
      </c>
      <c r="D49" s="538" t="s">
        <v>305</v>
      </c>
      <c r="E49" s="535" t="s">
        <v>306</v>
      </c>
      <c r="F49" s="539" t="s">
        <v>275</v>
      </c>
      <c r="G49" s="622">
        <v>2</v>
      </c>
      <c r="H49" s="378">
        <v>336.03349999999995</v>
      </c>
      <c r="I49" s="493">
        <v>336.03349999999995</v>
      </c>
      <c r="J49" s="493">
        <v>332.26017899999988</v>
      </c>
      <c r="K49" s="376">
        <v>327.40357999999998</v>
      </c>
      <c r="L49" s="396">
        <v>319.59187899999989</v>
      </c>
      <c r="M49" s="396">
        <v>311.81932299999988</v>
      </c>
      <c r="N49" s="396">
        <v>304.08361799999989</v>
      </c>
      <c r="O49" s="396">
        <v>296.84301299999987</v>
      </c>
      <c r="P49" s="396">
        <v>289.64089399999995</v>
      </c>
      <c r="Q49" s="396">
        <v>281.61589399999986</v>
      </c>
      <c r="R49" s="396">
        <v>273.64089399999995</v>
      </c>
      <c r="S49" s="396">
        <v>265.71589399999999</v>
      </c>
      <c r="T49" s="396">
        <v>257.84089399999993</v>
      </c>
      <c r="U49" s="396">
        <v>250.01589399999992</v>
      </c>
      <c r="V49" s="396">
        <v>242.29089399999995</v>
      </c>
      <c r="W49" s="396">
        <v>234.69089399999993</v>
      </c>
      <c r="X49" s="396">
        <v>227.24089399999994</v>
      </c>
      <c r="Y49" s="396">
        <v>219.96589399999993</v>
      </c>
      <c r="Z49" s="396">
        <v>212.89089399999995</v>
      </c>
      <c r="AA49" s="396">
        <v>206.01589399999995</v>
      </c>
      <c r="AB49" s="396">
        <v>199.34089399999993</v>
      </c>
      <c r="AC49" s="396">
        <v>192.86589399999994</v>
      </c>
      <c r="AD49" s="396">
        <v>186.59089399999993</v>
      </c>
      <c r="AE49" s="396">
        <v>180.51589399999995</v>
      </c>
      <c r="AF49" s="396">
        <v>174.64089399999995</v>
      </c>
      <c r="AG49" s="396">
        <v>168.96589399999993</v>
      </c>
      <c r="AH49" s="396">
        <v>163.49089399999994</v>
      </c>
      <c r="AI49" s="396">
        <v>158.21589399999993</v>
      </c>
      <c r="AJ49" s="437">
        <v>153.14089399999997</v>
      </c>
    </row>
    <row r="50" spans="1:36" x14ac:dyDescent="0.2">
      <c r="A50" s="228"/>
      <c r="B50" s="1059"/>
      <c r="C50" s="482" t="s">
        <v>707</v>
      </c>
      <c r="D50" s="538" t="s">
        <v>308</v>
      </c>
      <c r="E50" s="535" t="s">
        <v>280</v>
      </c>
      <c r="F50" s="539" t="s">
        <v>275</v>
      </c>
      <c r="G50" s="622">
        <v>2</v>
      </c>
      <c r="H50" s="378">
        <v>14.244999999999999</v>
      </c>
      <c r="I50" s="493">
        <v>14.244999999999999</v>
      </c>
      <c r="J50" s="493">
        <v>12.417999999999999</v>
      </c>
      <c r="K50" s="376">
        <v>11.675000000000001</v>
      </c>
      <c r="L50" s="396">
        <v>11.311999999999999</v>
      </c>
      <c r="M50" s="396">
        <v>10.933999999999999</v>
      </c>
      <c r="N50" s="396">
        <v>10.545</v>
      </c>
      <c r="O50" s="396">
        <v>9.6850000000000005</v>
      </c>
      <c r="P50" s="396">
        <v>8.8130000000000006</v>
      </c>
      <c r="Q50" s="396">
        <v>8.8130000000000006</v>
      </c>
      <c r="R50" s="396">
        <v>8.8130000000000006</v>
      </c>
      <c r="S50" s="396">
        <v>8.8130000000000006</v>
      </c>
      <c r="T50" s="396">
        <v>8.8130000000000006</v>
      </c>
      <c r="U50" s="396">
        <v>8.8130000000000006</v>
      </c>
      <c r="V50" s="396">
        <v>8.8130000000000006</v>
      </c>
      <c r="W50" s="396">
        <v>8.8130000000000006</v>
      </c>
      <c r="X50" s="396">
        <v>8.8130000000000006</v>
      </c>
      <c r="Y50" s="396">
        <v>8.8130000000000006</v>
      </c>
      <c r="Z50" s="396">
        <v>8.8130000000000006</v>
      </c>
      <c r="AA50" s="396">
        <v>8.8130000000000006</v>
      </c>
      <c r="AB50" s="396">
        <v>8.8130000000000006</v>
      </c>
      <c r="AC50" s="396">
        <v>8.8130000000000006</v>
      </c>
      <c r="AD50" s="396">
        <v>8.8130000000000006</v>
      </c>
      <c r="AE50" s="396">
        <v>8.8130000000000006</v>
      </c>
      <c r="AF50" s="396">
        <v>8.8130000000000006</v>
      </c>
      <c r="AG50" s="396">
        <v>8.8130000000000006</v>
      </c>
      <c r="AH50" s="396">
        <v>8.8130000000000006</v>
      </c>
      <c r="AI50" s="396">
        <v>8.8130000000000006</v>
      </c>
      <c r="AJ50" s="437">
        <v>8.8130000000000006</v>
      </c>
    </row>
    <row r="51" spans="1:36" ht="15.75" thickBot="1" x14ac:dyDescent="0.25">
      <c r="A51" s="228"/>
      <c r="B51" s="1060"/>
      <c r="C51" s="554" t="s">
        <v>708</v>
      </c>
      <c r="D51" s="555" t="s">
        <v>310</v>
      </c>
      <c r="E51" s="550" t="s">
        <v>709</v>
      </c>
      <c r="F51" s="557" t="s">
        <v>275</v>
      </c>
      <c r="G51" s="557">
        <v>2</v>
      </c>
      <c r="H51" s="456">
        <f>H38+H39+H40+H41+H48+H49+H50</f>
        <v>589.98942572463773</v>
      </c>
      <c r="I51" s="493">
        <f t="shared" ref="I51:AJ51" si="9">I38+I39+I40+I41+I48+I49+I50</f>
        <v>589.98942572463773</v>
      </c>
      <c r="J51" s="493">
        <f t="shared" si="9"/>
        <v>596.31316490851896</v>
      </c>
      <c r="K51" s="493">
        <f>K38+K39+K40+K41+K48+K49+K50</f>
        <v>602.75783628280283</v>
      </c>
      <c r="L51" s="544">
        <f t="shared" si="9"/>
        <v>609.00808015660516</v>
      </c>
      <c r="M51" s="544">
        <f t="shared" si="9"/>
        <v>614.90630580069865</v>
      </c>
      <c r="N51" s="544">
        <f t="shared" si="9"/>
        <v>620.80103273208306</v>
      </c>
      <c r="O51" s="544">
        <f t="shared" si="9"/>
        <v>626.4716250226661</v>
      </c>
      <c r="P51" s="544">
        <f t="shared" si="9"/>
        <v>631.93471297330245</v>
      </c>
      <c r="Q51" s="544">
        <f t="shared" si="9"/>
        <v>637.23170982237241</v>
      </c>
      <c r="R51" s="544">
        <f t="shared" si="9"/>
        <v>642.41397695812429</v>
      </c>
      <c r="S51" s="544">
        <f t="shared" si="9"/>
        <v>646.92776608538395</v>
      </c>
      <c r="T51" s="544">
        <f t="shared" si="9"/>
        <v>651.54194598735683</v>
      </c>
      <c r="U51" s="544">
        <f t="shared" si="9"/>
        <v>655.97514167054487</v>
      </c>
      <c r="V51" s="544">
        <f t="shared" si="9"/>
        <v>660.27097755042871</v>
      </c>
      <c r="W51" s="544">
        <f t="shared" si="9"/>
        <v>664.52823793662276</v>
      </c>
      <c r="X51" s="544">
        <f t="shared" si="9"/>
        <v>668.77291987858598</v>
      </c>
      <c r="Y51" s="544">
        <f t="shared" si="9"/>
        <v>672.98875554668632</v>
      </c>
      <c r="Z51" s="544">
        <f t="shared" si="9"/>
        <v>677.10763542338748</v>
      </c>
      <c r="AA51" s="544">
        <f t="shared" si="9"/>
        <v>681.23057907595069</v>
      </c>
      <c r="AB51" s="544">
        <f t="shared" si="9"/>
        <v>685.39083644044661</v>
      </c>
      <c r="AC51" s="544">
        <f t="shared" si="9"/>
        <v>689.78155977986705</v>
      </c>
      <c r="AD51" s="544">
        <f t="shared" si="9"/>
        <v>694.14555311565653</v>
      </c>
      <c r="AE51" s="544">
        <f t="shared" si="9"/>
        <v>698.48946895684094</v>
      </c>
      <c r="AF51" s="544">
        <f t="shared" si="9"/>
        <v>702.79558312166262</v>
      </c>
      <c r="AG51" s="544">
        <f t="shared" si="9"/>
        <v>706.97744535175434</v>
      </c>
      <c r="AH51" s="544">
        <f t="shared" si="9"/>
        <v>710.83109064106566</v>
      </c>
      <c r="AI51" s="544">
        <f t="shared" si="9"/>
        <v>714.6537113710483</v>
      </c>
      <c r="AJ51" s="791">
        <f t="shared" si="9"/>
        <v>718.48653142071771</v>
      </c>
    </row>
    <row r="52" spans="1:36" ht="15.75" thickBot="1" x14ac:dyDescent="0.25">
      <c r="A52" s="228"/>
      <c r="B52" s="1048" t="s">
        <v>312</v>
      </c>
      <c r="C52" s="460" t="s">
        <v>710</v>
      </c>
      <c r="D52" s="552" t="s">
        <v>314</v>
      </c>
      <c r="E52" s="535" t="s">
        <v>306</v>
      </c>
      <c r="F52" s="536" t="s">
        <v>275</v>
      </c>
      <c r="G52" s="536">
        <v>2</v>
      </c>
      <c r="H52" s="434">
        <v>2.9752173913043478</v>
      </c>
      <c r="I52" s="388">
        <v>2.9752173913043478</v>
      </c>
      <c r="J52" s="388">
        <v>2.9604347826086954</v>
      </c>
      <c r="K52" s="388">
        <v>2.945652173913043</v>
      </c>
      <c r="L52" s="537">
        <v>2.9308695652173906</v>
      </c>
      <c r="M52" s="537">
        <v>2.9160869565217382</v>
      </c>
      <c r="N52" s="537">
        <v>2.9013043478260858</v>
      </c>
      <c r="O52" s="537">
        <v>2.8865217391304334</v>
      </c>
      <c r="P52" s="537">
        <v>2.871739130434781</v>
      </c>
      <c r="Q52" s="537">
        <v>2.8569565217391286</v>
      </c>
      <c r="R52" s="537">
        <v>2.8421739130434762</v>
      </c>
      <c r="S52" s="537">
        <v>2.8273913043478238</v>
      </c>
      <c r="T52" s="537">
        <v>2.8126086956521714</v>
      </c>
      <c r="U52" s="537">
        <v>2.797826086956519</v>
      </c>
      <c r="V52" s="537">
        <v>2.7830434782608666</v>
      </c>
      <c r="W52" s="537">
        <v>2.7682608695652142</v>
      </c>
      <c r="X52" s="537">
        <v>2.7534782608695618</v>
      </c>
      <c r="Y52" s="537">
        <v>2.7386956521739094</v>
      </c>
      <c r="Z52" s="537">
        <v>2.723913043478257</v>
      </c>
      <c r="AA52" s="537">
        <v>2.7091304347826046</v>
      </c>
      <c r="AB52" s="537">
        <v>2.6943478260869522</v>
      </c>
      <c r="AC52" s="537">
        <v>2.6795652173912998</v>
      </c>
      <c r="AD52" s="537">
        <v>2.6647826086956474</v>
      </c>
      <c r="AE52" s="537">
        <v>2.65</v>
      </c>
      <c r="AF52" s="537">
        <v>2.6349999999999998</v>
      </c>
      <c r="AG52" s="537">
        <v>2.62</v>
      </c>
      <c r="AH52" s="537">
        <v>2.605</v>
      </c>
      <c r="AI52" s="537">
        <v>2.59</v>
      </c>
      <c r="AJ52" s="528">
        <v>2.5750000000000002</v>
      </c>
    </row>
    <row r="53" spans="1:36" ht="15.75" thickBot="1" x14ac:dyDescent="0.25">
      <c r="A53" s="228"/>
      <c r="B53" s="1059"/>
      <c r="C53" s="482" t="s">
        <v>711</v>
      </c>
      <c r="D53" s="553" t="s">
        <v>316</v>
      </c>
      <c r="E53" s="535" t="s">
        <v>306</v>
      </c>
      <c r="F53" s="539" t="s">
        <v>275</v>
      </c>
      <c r="G53" s="536">
        <v>2</v>
      </c>
      <c r="H53" s="375">
        <v>14.630257914587155</v>
      </c>
      <c r="I53" s="493">
        <v>14.630257914587155</v>
      </c>
      <c r="J53" s="493">
        <v>14.950493025300704</v>
      </c>
      <c r="K53" s="493">
        <v>15.267131199114058</v>
      </c>
      <c r="L53" s="416">
        <v>15.59105875550741</v>
      </c>
      <c r="M53" s="416">
        <v>15.917329164612262</v>
      </c>
      <c r="N53" s="416">
        <v>16.206562856842211</v>
      </c>
      <c r="O53" s="416">
        <v>16.481738818346866</v>
      </c>
      <c r="P53" s="416">
        <v>16.782680663939118</v>
      </c>
      <c r="Q53" s="416">
        <v>17.07241193488337</v>
      </c>
      <c r="R53" s="416">
        <v>17.364424652263224</v>
      </c>
      <c r="S53" s="416">
        <v>17.655855506456277</v>
      </c>
      <c r="T53" s="416">
        <v>17.940414863180528</v>
      </c>
      <c r="U53" s="416">
        <v>18.230009624217882</v>
      </c>
      <c r="V53" s="416">
        <v>18.444289637009732</v>
      </c>
      <c r="W53" s="416">
        <v>18.660837895920984</v>
      </c>
      <c r="X53" s="416">
        <v>18.947016884967738</v>
      </c>
      <c r="Y53" s="416">
        <v>19.192234393356191</v>
      </c>
      <c r="Z53" s="416">
        <v>19.412380748445145</v>
      </c>
      <c r="AA53" s="416">
        <v>19.647439678305094</v>
      </c>
      <c r="AB53" s="416">
        <v>19.849036768540849</v>
      </c>
      <c r="AC53" s="416">
        <v>20.069615130740697</v>
      </c>
      <c r="AD53" s="416">
        <v>20.305610398917054</v>
      </c>
      <c r="AE53" s="416">
        <v>20.519789446506003</v>
      </c>
      <c r="AF53" s="416">
        <v>20.739289359749499</v>
      </c>
      <c r="AG53" s="416">
        <v>20.9323892458895</v>
      </c>
      <c r="AH53" s="416">
        <v>21.135413605221299</v>
      </c>
      <c r="AI53" s="416">
        <v>21.336306569305403</v>
      </c>
      <c r="AJ53" s="437">
        <v>21.543796998389499</v>
      </c>
    </row>
    <row r="54" spans="1:36" ht="15.75" thickBot="1" x14ac:dyDescent="0.25">
      <c r="A54" s="199"/>
      <c r="B54" s="1059"/>
      <c r="C54" s="482" t="s">
        <v>712</v>
      </c>
      <c r="D54" s="553" t="s">
        <v>318</v>
      </c>
      <c r="E54" s="535" t="s">
        <v>306</v>
      </c>
      <c r="F54" s="539" t="s">
        <v>275</v>
      </c>
      <c r="G54" s="536">
        <v>2</v>
      </c>
      <c r="H54" s="375">
        <v>458.61399999999992</v>
      </c>
      <c r="I54" s="376">
        <v>458.61399999999992</v>
      </c>
      <c r="J54" s="376">
        <v>484.38492066329655</v>
      </c>
      <c r="K54" s="493">
        <v>509.56567552773328</v>
      </c>
      <c r="L54" s="416">
        <v>540.66868225195265</v>
      </c>
      <c r="M54" s="416">
        <v>570.93835365486825</v>
      </c>
      <c r="N54" s="416">
        <v>601.18272486283422</v>
      </c>
      <c r="O54" s="416">
        <v>631.28239188094255</v>
      </c>
      <c r="P54" s="416">
        <v>660.88277628521382</v>
      </c>
      <c r="Q54" s="416">
        <v>689.26819444936598</v>
      </c>
      <c r="R54" s="416">
        <v>717.33460902470517</v>
      </c>
      <c r="S54" s="416">
        <v>743.71625780702493</v>
      </c>
      <c r="T54" s="416">
        <v>770.30650924667668</v>
      </c>
      <c r="U54" s="416">
        <v>796.45603388391692</v>
      </c>
      <c r="V54" s="416">
        <v>822.16946122394074</v>
      </c>
      <c r="W54" s="416">
        <v>847.49313504325835</v>
      </c>
      <c r="X54" s="416">
        <v>872.50174953856606</v>
      </c>
      <c r="Y54" s="416">
        <v>897.19653268065701</v>
      </c>
      <c r="Z54" s="416">
        <v>921.26802151418224</v>
      </c>
      <c r="AA54" s="416">
        <v>944.90652424954169</v>
      </c>
      <c r="AB54" s="416">
        <v>968.31557323166555</v>
      </c>
      <c r="AC54" s="416">
        <v>991.82432503223697</v>
      </c>
      <c r="AD54" s="416">
        <v>1014.8361625298494</v>
      </c>
      <c r="AE54" s="416">
        <v>1037.4071144337204</v>
      </c>
      <c r="AF54" s="416">
        <v>1059.5239651455893</v>
      </c>
      <c r="AG54" s="416">
        <v>1081.2370659584483</v>
      </c>
      <c r="AH54" s="416">
        <v>1102.0077007545444</v>
      </c>
      <c r="AI54" s="416">
        <v>1122.5132317234797</v>
      </c>
      <c r="AJ54" s="472">
        <v>1135.753003418419</v>
      </c>
    </row>
    <row r="55" spans="1:36" x14ac:dyDescent="0.2">
      <c r="A55" s="199"/>
      <c r="B55" s="1059"/>
      <c r="C55" s="482" t="s">
        <v>713</v>
      </c>
      <c r="D55" s="538" t="s">
        <v>320</v>
      </c>
      <c r="E55" s="535" t="s">
        <v>306</v>
      </c>
      <c r="F55" s="539" t="s">
        <v>275</v>
      </c>
      <c r="G55" s="536">
        <v>2</v>
      </c>
      <c r="H55" s="456">
        <v>866.59299999999985</v>
      </c>
      <c r="I55" s="493">
        <v>866.59299999999985</v>
      </c>
      <c r="J55" s="493">
        <v>859.3285276164047</v>
      </c>
      <c r="K55" s="376">
        <v>849.22203827877104</v>
      </c>
      <c r="L55" s="416">
        <v>831.36464251841983</v>
      </c>
      <c r="M55" s="416">
        <v>813.50275235386266</v>
      </c>
      <c r="N55" s="416">
        <v>795.63086263627429</v>
      </c>
      <c r="O55" s="416">
        <v>778.95062132292026</v>
      </c>
      <c r="P55" s="416">
        <v>762.27202155491022</v>
      </c>
      <c r="Q55" s="416">
        <v>743.31261353325374</v>
      </c>
      <c r="R55" s="416">
        <v>724.36135870496162</v>
      </c>
      <c r="S55" s="416">
        <v>705.4190064181912</v>
      </c>
      <c r="T55" s="416">
        <v>686.48654261330205</v>
      </c>
      <c r="U55" s="416">
        <v>667.56481464313811</v>
      </c>
      <c r="V55" s="416">
        <v>648.7638866753291</v>
      </c>
      <c r="W55" s="416">
        <v>630.1413732625391</v>
      </c>
      <c r="X55" s="416">
        <v>611.75626672552005</v>
      </c>
      <c r="Y55" s="416">
        <v>593.66896422843968</v>
      </c>
      <c r="Z55" s="416">
        <v>575.94127132393533</v>
      </c>
      <c r="AA55" s="416">
        <v>558.58040089128417</v>
      </c>
      <c r="AB55" s="416">
        <v>541.59382272883647</v>
      </c>
      <c r="AC55" s="416">
        <v>524.98919701097054</v>
      </c>
      <c r="AD55" s="416">
        <v>508.77432783680888</v>
      </c>
      <c r="AE55" s="416">
        <v>492.95724670836262</v>
      </c>
      <c r="AF55" s="416">
        <v>477.54612223257232</v>
      </c>
      <c r="AG55" s="416">
        <v>462.549265752368</v>
      </c>
      <c r="AH55" s="416">
        <v>447.97498030048791</v>
      </c>
      <c r="AI55" s="416">
        <v>433.8316963662844</v>
      </c>
      <c r="AJ55" s="472">
        <v>427.2620499940715</v>
      </c>
    </row>
    <row r="56" spans="1:36" ht="15.75" thickBot="1" x14ac:dyDescent="0.25">
      <c r="A56" s="199"/>
      <c r="B56" s="1060"/>
      <c r="C56" s="548" t="s">
        <v>714</v>
      </c>
      <c r="D56" s="549" t="s">
        <v>322</v>
      </c>
      <c r="E56" s="550" t="s">
        <v>715</v>
      </c>
      <c r="F56" s="623" t="s">
        <v>275</v>
      </c>
      <c r="G56" s="572">
        <v>2</v>
      </c>
      <c r="H56" s="310">
        <f t="shared" ref="H56:AJ56" si="10">H54+H55+H52+H53</f>
        <v>1342.8124753058914</v>
      </c>
      <c r="I56" s="382">
        <f t="shared" si="10"/>
        <v>1342.8124753058914</v>
      </c>
      <c r="J56" s="382">
        <f t="shared" si="10"/>
        <v>1361.6243760876105</v>
      </c>
      <c r="K56" s="382">
        <f t="shared" si="10"/>
        <v>1377.0004971795315</v>
      </c>
      <c r="L56" s="383">
        <f t="shared" si="10"/>
        <v>1390.5552530910973</v>
      </c>
      <c r="M56" s="383">
        <f t="shared" si="10"/>
        <v>1403.2745221298649</v>
      </c>
      <c r="N56" s="383">
        <f t="shared" si="10"/>
        <v>1415.9214547037768</v>
      </c>
      <c r="O56" s="383">
        <f t="shared" si="10"/>
        <v>1429.6012737613401</v>
      </c>
      <c r="P56" s="383">
        <f t="shared" si="10"/>
        <v>1442.8092176344981</v>
      </c>
      <c r="Q56" s="383">
        <f t="shared" si="10"/>
        <v>1452.5101764392423</v>
      </c>
      <c r="R56" s="383">
        <f t="shared" si="10"/>
        <v>1461.9025662949737</v>
      </c>
      <c r="S56" s="383">
        <f t="shared" si="10"/>
        <v>1469.6185110360202</v>
      </c>
      <c r="T56" s="383">
        <f t="shared" si="10"/>
        <v>1477.5460754188114</v>
      </c>
      <c r="U56" s="383">
        <f t="shared" si="10"/>
        <v>1485.0486842382295</v>
      </c>
      <c r="V56" s="383">
        <f t="shared" si="10"/>
        <v>1492.1606810145404</v>
      </c>
      <c r="W56" s="383">
        <f t="shared" si="10"/>
        <v>1499.0636070712837</v>
      </c>
      <c r="X56" s="383">
        <f t="shared" si="10"/>
        <v>1505.9585114099234</v>
      </c>
      <c r="Y56" s="383">
        <f t="shared" si="10"/>
        <v>1512.7964269546267</v>
      </c>
      <c r="Z56" s="383">
        <f t="shared" si="10"/>
        <v>1519.345586630041</v>
      </c>
      <c r="AA56" s="383">
        <f t="shared" si="10"/>
        <v>1525.8434952539135</v>
      </c>
      <c r="AB56" s="383">
        <f t="shared" si="10"/>
        <v>1532.4527805551297</v>
      </c>
      <c r="AC56" s="383">
        <f t="shared" si="10"/>
        <v>1539.5627023913394</v>
      </c>
      <c r="AD56" s="383">
        <f t="shared" si="10"/>
        <v>1546.580883374271</v>
      </c>
      <c r="AE56" s="383">
        <f t="shared" si="10"/>
        <v>1553.534150588589</v>
      </c>
      <c r="AF56" s="383">
        <f t="shared" si="10"/>
        <v>1560.4443767379112</v>
      </c>
      <c r="AG56" s="383">
        <f t="shared" si="10"/>
        <v>1567.3387209567056</v>
      </c>
      <c r="AH56" s="383">
        <f t="shared" si="10"/>
        <v>1573.7230946602538</v>
      </c>
      <c r="AI56" s="383">
        <f t="shared" si="10"/>
        <v>1580.2712346590695</v>
      </c>
      <c r="AJ56" s="424">
        <f t="shared" si="10"/>
        <v>1587.1338504108801</v>
      </c>
    </row>
    <row r="57" spans="1:36" ht="25.5" x14ac:dyDescent="0.2">
      <c r="A57" s="199"/>
      <c r="B57" s="1056" t="s">
        <v>324</v>
      </c>
      <c r="C57" s="624" t="s">
        <v>716</v>
      </c>
      <c r="D57" s="625" t="s">
        <v>326</v>
      </c>
      <c r="E57" s="626" t="s">
        <v>717</v>
      </c>
      <c r="F57" s="574" t="s">
        <v>328</v>
      </c>
      <c r="G57" s="627">
        <v>1</v>
      </c>
      <c r="H57" s="598">
        <f>H54/H41</f>
        <v>2.3154663482534819</v>
      </c>
      <c r="I57" s="628">
        <f t="shared" ref="I57:AJ57" si="11">I54/I41</f>
        <v>2.3154663482534819</v>
      </c>
      <c r="J57" s="628">
        <f t="shared" si="11"/>
        <v>2.3025361711024326</v>
      </c>
      <c r="K57" s="628">
        <f t="shared" si="11"/>
        <v>2.2912224004863018</v>
      </c>
      <c r="L57" s="629">
        <f t="shared" si="11"/>
        <v>2.2844872608539708</v>
      </c>
      <c r="M57" s="629">
        <f t="shared" si="11"/>
        <v>2.2785675087989903</v>
      </c>
      <c r="N57" s="629">
        <f t="shared" si="11"/>
        <v>2.2733922371379625</v>
      </c>
      <c r="O57" s="629">
        <f t="shared" si="11"/>
        <v>2.2688344749987119</v>
      </c>
      <c r="P57" s="629">
        <f t="shared" si="11"/>
        <v>2.264773574795516</v>
      </c>
      <c r="Q57" s="629">
        <f t="shared" si="11"/>
        <v>2.2610503306598426</v>
      </c>
      <c r="R57" s="629">
        <f t="shared" si="11"/>
        <v>2.2577989172427335</v>
      </c>
      <c r="S57" s="629">
        <f t="shared" si="11"/>
        <v>2.2546043984482633</v>
      </c>
      <c r="T57" s="629">
        <f t="shared" si="11"/>
        <v>2.2519150085999766</v>
      </c>
      <c r="U57" s="629">
        <f t="shared" si="11"/>
        <v>2.249633596146003</v>
      </c>
      <c r="V57" s="629">
        <f t="shared" si="11"/>
        <v>2.2477676190961446</v>
      </c>
      <c r="W57" s="629">
        <f t="shared" si="11"/>
        <v>2.2459583801097445</v>
      </c>
      <c r="X57" s="629">
        <f t="shared" si="11"/>
        <v>2.2443849136445015</v>
      </c>
      <c r="Y57" s="629">
        <f t="shared" si="11"/>
        <v>2.2432596392317659</v>
      </c>
      <c r="Z57" s="629">
        <f t="shared" si="11"/>
        <v>2.2422992253448761</v>
      </c>
      <c r="AA57" s="629">
        <f t="shared" si="11"/>
        <v>2.241403149293574</v>
      </c>
      <c r="AB57" s="629">
        <f t="shared" si="11"/>
        <v>2.2408640157855828</v>
      </c>
      <c r="AC57" s="629">
        <f t="shared" si="11"/>
        <v>2.2404216136924715</v>
      </c>
      <c r="AD57" s="629">
        <f t="shared" si="11"/>
        <v>2.2400240545044734</v>
      </c>
      <c r="AE57" s="629">
        <f t="shared" si="11"/>
        <v>2.2397565456969843</v>
      </c>
      <c r="AF57" s="629">
        <f t="shared" si="11"/>
        <v>2.2396653032356215</v>
      </c>
      <c r="AG57" s="629">
        <f t="shared" si="11"/>
        <v>2.2402458666299694</v>
      </c>
      <c r="AH57" s="629">
        <f t="shared" si="11"/>
        <v>2.241294342394172</v>
      </c>
      <c r="AI57" s="629">
        <f t="shared" si="11"/>
        <v>2.2428103020477455</v>
      </c>
      <c r="AJ57" s="630">
        <f t="shared" si="11"/>
        <v>2.2308391297680505</v>
      </c>
    </row>
    <row r="58" spans="1:36" ht="15.75" thickBot="1" x14ac:dyDescent="0.25">
      <c r="A58" s="199"/>
      <c r="B58" s="1051"/>
      <c r="C58" s="548" t="s">
        <v>718</v>
      </c>
      <c r="D58" s="570" t="s">
        <v>330</v>
      </c>
      <c r="E58" s="550" t="s">
        <v>331</v>
      </c>
      <c r="F58" s="571" t="s">
        <v>328</v>
      </c>
      <c r="G58" s="572">
        <v>1</v>
      </c>
      <c r="H58" s="310">
        <f>H55/H49</f>
        <v>2.5788887119885366</v>
      </c>
      <c r="I58" s="382">
        <f t="shared" ref="I58:AJ58" si="12">I55/I49</f>
        <v>2.5788887119885366</v>
      </c>
      <c r="J58" s="382">
        <f t="shared" si="12"/>
        <v>2.5863121190228608</v>
      </c>
      <c r="K58" s="382">
        <f t="shared" si="12"/>
        <v>2.593808040458113</v>
      </c>
      <c r="L58" s="383">
        <f>L55/L49</f>
        <v>2.6013321900410995</v>
      </c>
      <c r="M58" s="383">
        <f t="shared" si="12"/>
        <v>2.6088914071366354</v>
      </c>
      <c r="N58" s="383">
        <f t="shared" si="12"/>
        <v>2.6164870961127362</v>
      </c>
      <c r="O58" s="383">
        <f t="shared" si="12"/>
        <v>2.6241164090425149</v>
      </c>
      <c r="P58" s="383">
        <f t="shared" si="12"/>
        <v>2.6317831402457639</v>
      </c>
      <c r="Q58" s="383">
        <f t="shared" si="12"/>
        <v>2.6394554759514182</v>
      </c>
      <c r="R58" s="383">
        <f t="shared" si="12"/>
        <v>2.647123929893906</v>
      </c>
      <c r="S58" s="383">
        <f t="shared" si="12"/>
        <v>2.6547866437308083</v>
      </c>
      <c r="T58" s="383">
        <f t="shared" si="12"/>
        <v>2.6624424541954244</v>
      </c>
      <c r="U58" s="383">
        <f t="shared" si="12"/>
        <v>2.6700895049621858</v>
      </c>
      <c r="V58" s="383">
        <f t="shared" si="12"/>
        <v>2.6776238923586178</v>
      </c>
      <c r="W58" s="383">
        <f t="shared" si="12"/>
        <v>2.6849843320403362</v>
      </c>
      <c r="X58" s="383">
        <f t="shared" si="12"/>
        <v>2.6921046469986174</v>
      </c>
      <c r="Y58" s="383">
        <f t="shared" si="12"/>
        <v>2.6989136971772534</v>
      </c>
      <c r="Z58" s="383">
        <f t="shared" si="12"/>
        <v>2.7053353974075351</v>
      </c>
      <c r="AA58" s="383">
        <f t="shared" si="12"/>
        <v>2.7113461492989677</v>
      </c>
      <c r="AB58" s="383">
        <f t="shared" si="12"/>
        <v>2.7169228142863484</v>
      </c>
      <c r="AC58" s="383">
        <f t="shared" si="12"/>
        <v>2.7220426905078963</v>
      </c>
      <c r="AD58" s="383">
        <f t="shared" si="12"/>
        <v>2.7266835853029843</v>
      </c>
      <c r="AE58" s="383">
        <f t="shared" si="12"/>
        <v>2.7308246148583613</v>
      </c>
      <c r="AF58" s="383">
        <f t="shared" si="12"/>
        <v>2.734446161461888</v>
      </c>
      <c r="AG58" s="383">
        <f t="shared" si="12"/>
        <v>2.7375303666452839</v>
      </c>
      <c r="AH58" s="383">
        <f t="shared" si="12"/>
        <v>2.7400607418569018</v>
      </c>
      <c r="AI58" s="383">
        <f t="shared" si="12"/>
        <v>2.742023480689523</v>
      </c>
      <c r="AJ58" s="424">
        <f t="shared" si="12"/>
        <v>2.7899931810119352</v>
      </c>
    </row>
    <row r="59" spans="1:36" x14ac:dyDescent="0.2">
      <c r="A59" s="199"/>
      <c r="B59" s="1056" t="s">
        <v>332</v>
      </c>
      <c r="C59" s="631" t="s">
        <v>719</v>
      </c>
      <c r="D59" s="632" t="s">
        <v>334</v>
      </c>
      <c r="E59" s="573" t="s">
        <v>720</v>
      </c>
      <c r="F59" s="563" t="s">
        <v>211</v>
      </c>
      <c r="G59" s="574">
        <v>0</v>
      </c>
      <c r="H59" s="575">
        <f>H41/(H41+H49)</f>
        <v>0.37084042471526812</v>
      </c>
      <c r="I59" s="576">
        <f t="shared" ref="I59:AJ59" si="13">I41/(I41+I49)</f>
        <v>0.37084042471526812</v>
      </c>
      <c r="J59" s="576">
        <f t="shared" si="13"/>
        <v>0.38768596160544633</v>
      </c>
      <c r="K59" s="576">
        <f t="shared" si="13"/>
        <v>0.40450706371552586</v>
      </c>
      <c r="L59" s="577">
        <f t="shared" si="13"/>
        <v>0.42546465634229336</v>
      </c>
      <c r="M59" s="577">
        <f t="shared" si="13"/>
        <v>0.44554444469736604</v>
      </c>
      <c r="N59" s="577">
        <f t="shared" si="13"/>
        <v>0.46513743788954204</v>
      </c>
      <c r="O59" s="577">
        <f t="shared" si="13"/>
        <v>0.48382654876054804</v>
      </c>
      <c r="P59" s="577">
        <f t="shared" si="13"/>
        <v>0.50186495011908827</v>
      </c>
      <c r="Q59" s="577">
        <f t="shared" si="13"/>
        <v>0.51980386661108524</v>
      </c>
      <c r="R59" s="577">
        <f t="shared" si="13"/>
        <v>0.53726461283209437</v>
      </c>
      <c r="S59" s="577">
        <f t="shared" si="13"/>
        <v>0.55385462564490173</v>
      </c>
      <c r="T59" s="577">
        <f t="shared" si="13"/>
        <v>0.57019942001344592</v>
      </c>
      <c r="U59" s="577">
        <f t="shared" si="13"/>
        <v>0.58610340963035734</v>
      </c>
      <c r="V59" s="577">
        <f t="shared" si="13"/>
        <v>0.6015361683563899</v>
      </c>
      <c r="W59" s="577">
        <f t="shared" si="13"/>
        <v>0.61653839704810343</v>
      </c>
      <c r="X59" s="577">
        <f t="shared" si="13"/>
        <v>0.63109622152085076</v>
      </c>
      <c r="Y59" s="577">
        <f t="shared" si="13"/>
        <v>0.64516940030049807</v>
      </c>
      <c r="Z59" s="577">
        <f t="shared" si="13"/>
        <v>0.65869170127899157</v>
      </c>
      <c r="AA59" s="577">
        <f t="shared" si="13"/>
        <v>0.67173233210663474</v>
      </c>
      <c r="AB59" s="577">
        <f t="shared" si="13"/>
        <v>0.68431644208000431</v>
      </c>
      <c r="AC59" s="577">
        <f t="shared" si="13"/>
        <v>0.69654241348730461</v>
      </c>
      <c r="AD59" s="577">
        <f t="shared" si="13"/>
        <v>0.70828667634981646</v>
      </c>
      <c r="AE59" s="577">
        <f t="shared" si="13"/>
        <v>0.71956274433834955</v>
      </c>
      <c r="AF59" s="577">
        <f t="shared" si="13"/>
        <v>0.73037317502090704</v>
      </c>
      <c r="AG59" s="577">
        <f t="shared" si="13"/>
        <v>0.74069396876511628</v>
      </c>
      <c r="AH59" s="577">
        <f t="shared" si="13"/>
        <v>0.75046206441727581</v>
      </c>
      <c r="AI59" s="577">
        <f t="shared" si="13"/>
        <v>0.7598094680817109</v>
      </c>
      <c r="AJ59" s="633">
        <f t="shared" si="13"/>
        <v>0.7687586266657831</v>
      </c>
    </row>
    <row r="60" spans="1:36" ht="15.75" thickBot="1" x14ac:dyDescent="0.25">
      <c r="A60" s="199"/>
      <c r="B60" s="1051"/>
      <c r="C60" s="548" t="s">
        <v>721</v>
      </c>
      <c r="D60" s="570" t="s">
        <v>337</v>
      </c>
      <c r="E60" s="550" t="s">
        <v>722</v>
      </c>
      <c r="F60" s="572" t="s">
        <v>211</v>
      </c>
      <c r="G60" s="571">
        <v>0</v>
      </c>
      <c r="H60" s="580">
        <f>H41/(H41+H48+H50+H49)</f>
        <v>0.35780765346768961</v>
      </c>
      <c r="I60" s="634">
        <f t="shared" ref="I60:AJ60" si="14">I41/(I41+I48+I50+I49)</f>
        <v>0.35780765346768961</v>
      </c>
      <c r="J60" s="634">
        <f t="shared" si="14"/>
        <v>0.37593669178722766</v>
      </c>
      <c r="K60" s="634">
        <f t="shared" si="14"/>
        <v>0.39310715370273691</v>
      </c>
      <c r="L60" s="582">
        <f t="shared" si="14"/>
        <v>0.41396829626322279</v>
      </c>
      <c r="M60" s="582">
        <f t="shared" si="14"/>
        <v>0.43402073848593165</v>
      </c>
      <c r="N60" s="582">
        <f t="shared" si="14"/>
        <v>0.45364639899317588</v>
      </c>
      <c r="O60" s="582">
        <f t="shared" si="14"/>
        <v>0.47294867048346562</v>
      </c>
      <c r="P60" s="582">
        <f t="shared" si="14"/>
        <v>0.49168705032299953</v>
      </c>
      <c r="Q60" s="582">
        <f t="shared" si="14"/>
        <v>0.5093504002167899</v>
      </c>
      <c r="R60" s="582">
        <f t="shared" si="14"/>
        <v>0.52654765373128387</v>
      </c>
      <c r="S60" s="582">
        <f t="shared" si="14"/>
        <v>0.54288358680728188</v>
      </c>
      <c r="T60" s="582">
        <f t="shared" si="14"/>
        <v>0.55898447562000464</v>
      </c>
      <c r="U60" s="582">
        <f t="shared" si="14"/>
        <v>0.57465323099526455</v>
      </c>
      <c r="V60" s="582">
        <f t="shared" si="14"/>
        <v>0.58986045893684358</v>
      </c>
      <c r="W60" s="582">
        <f t="shared" si="14"/>
        <v>0.60464762175297559</v>
      </c>
      <c r="X60" s="582">
        <f t="shared" si="14"/>
        <v>0.61900137375982534</v>
      </c>
      <c r="Y60" s="582">
        <f t="shared" si="14"/>
        <v>0.6328817048852482</v>
      </c>
      <c r="Z60" s="582">
        <f t="shared" si="14"/>
        <v>0.64622206674077487</v>
      </c>
      <c r="AA60" s="582">
        <f t="shared" si="14"/>
        <v>0.65909208232164973</v>
      </c>
      <c r="AB60" s="582">
        <f t="shared" si="14"/>
        <v>0.67151689263702952</v>
      </c>
      <c r="AC60" s="582">
        <f t="shared" si="14"/>
        <v>0.68359673773015395</v>
      </c>
      <c r="AD60" s="582">
        <f t="shared" si="14"/>
        <v>0.69520507433332335</v>
      </c>
      <c r="AE60" s="582">
        <f t="shared" si="14"/>
        <v>0.70635509520305739</v>
      </c>
      <c r="AF60" s="582">
        <f t="shared" si="14"/>
        <v>0.71704876395877859</v>
      </c>
      <c r="AG60" s="582">
        <f t="shared" si="14"/>
        <v>0.7272605735852099</v>
      </c>
      <c r="AH60" s="582">
        <f t="shared" si="14"/>
        <v>0.73692426591381155</v>
      </c>
      <c r="AI60" s="582">
        <f t="shared" si="14"/>
        <v>0.74617529449271691</v>
      </c>
      <c r="AJ60" s="583">
        <f t="shared" si="14"/>
        <v>0.75503640491959079</v>
      </c>
    </row>
    <row r="61" spans="1:36" x14ac:dyDescent="0.2">
      <c r="A61" s="345"/>
      <c r="B61" s="346"/>
      <c r="C61" s="174"/>
      <c r="D61" s="174"/>
      <c r="E61" s="347"/>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row>
    <row r="62" spans="1:36" x14ac:dyDescent="0.2">
      <c r="A62" s="230"/>
      <c r="B62" s="230"/>
      <c r="C62" s="230"/>
      <c r="D62" s="156" t="str">
        <f>'TITLE PAGE'!B9</f>
        <v>Company:</v>
      </c>
      <c r="E62" s="158" t="str">
        <f>'TITLE PAGE'!D9</f>
        <v>South Staffs Water</v>
      </c>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row>
    <row r="63" spans="1:36" x14ac:dyDescent="0.2">
      <c r="A63" s="230"/>
      <c r="B63" s="230"/>
      <c r="C63" s="230"/>
      <c r="D63" s="160" t="str">
        <f>'TITLE PAGE'!B10</f>
        <v>Resource Zone Name:</v>
      </c>
      <c r="E63" s="162" t="str">
        <f>'TITLE PAGE'!D10</f>
        <v>South Staffs WRZ</v>
      </c>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row>
    <row r="64" spans="1:36" ht="18" x14ac:dyDescent="0.25">
      <c r="A64" s="230"/>
      <c r="B64" s="230"/>
      <c r="C64" s="230"/>
      <c r="D64" s="160" t="str">
        <f>'TITLE PAGE'!B11</f>
        <v>Resource Zone Number:</v>
      </c>
      <c r="E64" s="165">
        <f>'TITLE PAGE'!D11</f>
        <v>1</v>
      </c>
      <c r="F64" s="230"/>
      <c r="G64" s="230"/>
      <c r="H64" s="230"/>
      <c r="I64" s="235"/>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row>
    <row r="65" spans="1:36" ht="18" x14ac:dyDescent="0.25">
      <c r="A65" s="230"/>
      <c r="B65" s="230"/>
      <c r="C65" s="230"/>
      <c r="D65" s="160" t="str">
        <f>'TITLE PAGE'!B12</f>
        <v xml:space="preserve">Planning Scenario Name:                                                                     </v>
      </c>
      <c r="E65" s="162" t="str">
        <f>'TITLE PAGE'!D12</f>
        <v>Dry Year Annual Average</v>
      </c>
      <c r="F65" s="230"/>
      <c r="G65" s="230"/>
      <c r="H65" s="230"/>
      <c r="I65" s="235"/>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row>
    <row r="66" spans="1:36" ht="18" x14ac:dyDescent="0.25">
      <c r="A66" s="230"/>
      <c r="B66" s="230"/>
      <c r="C66" s="230"/>
      <c r="D66" s="168" t="str">
        <f>'TITLE PAGE'!B13</f>
        <v xml:space="preserve">Chosen Level of Service:  </v>
      </c>
      <c r="E66" s="170" t="str">
        <f>'TITLE PAGE'!D13</f>
        <v>1 in 40 years</v>
      </c>
      <c r="F66" s="230"/>
      <c r="G66" s="230"/>
      <c r="H66" s="230"/>
      <c r="I66" s="235"/>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row>
    <row r="67" spans="1:36" x14ac:dyDescent="0.2">
      <c r="A67" s="230"/>
      <c r="B67" s="230"/>
      <c r="C67" s="230"/>
      <c r="D67" s="230"/>
      <c r="E67" s="348"/>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row>
  </sheetData>
  <mergeCells count="7">
    <mergeCell ref="B59:B60"/>
    <mergeCell ref="B3:B12"/>
    <mergeCell ref="B13:B29"/>
    <mergeCell ref="B30:B37"/>
    <mergeCell ref="B38:B51"/>
    <mergeCell ref="B52:B56"/>
    <mergeCell ref="B57:B58"/>
  </mergeCells>
  <conditionalFormatting sqref="H58:AJ58">
    <cfRule type="cellIs" dxfId="5" priority="4" stopIfTrue="1" operator="equal">
      <formula>""</formula>
    </cfRule>
  </conditionalFormatting>
  <conditionalFormatting sqref="D58">
    <cfRule type="cellIs" dxfId="4" priority="3" stopIfTrue="1" operator="notEqual">
      <formula>"Unmeasured Household - Occupancy Rate"</formula>
    </cfRule>
  </conditionalFormatting>
  <conditionalFormatting sqref="F58">
    <cfRule type="cellIs" dxfId="3" priority="2" stopIfTrue="1" operator="notEqual">
      <formula>"h/prop"</formula>
    </cfRule>
  </conditionalFormatting>
  <conditionalFormatting sqref="E58">
    <cfRule type="cellIs" dxfId="2" priority="1" stopIfTrue="1" operator="notEqual">
      <formula>"52BL/46BL"</formula>
    </cfRule>
  </conditionalFormatting>
  <pageMargins left="0.7" right="0.7" top="0.75" bottom="0.75" header="0.3" footer="0.3"/>
  <pageSetup paperSize="9"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
  <sheetViews>
    <sheetView zoomScale="80" zoomScaleNormal="80" workbookViewId="0">
      <selection activeCell="F42" sqref="F42"/>
    </sheetView>
  </sheetViews>
  <sheetFormatPr defaultColWidth="8.88671875" defaultRowHeight="15" x14ac:dyDescent="0.2"/>
  <cols>
    <col min="1" max="1" width="2.109375" customWidth="1"/>
    <col min="2" max="2" width="7.88671875" customWidth="1"/>
    <col min="3" max="3" width="5.6640625" customWidth="1"/>
    <col min="4" max="4" width="39.77734375" customWidth="1"/>
    <col min="5" max="5" width="32.77734375" customWidth="1"/>
    <col min="6" max="6" width="6.109375" customWidth="1"/>
    <col min="7" max="7" width="10.88671875" customWidth="1"/>
    <col min="8" max="8" width="15.44140625" customWidth="1"/>
    <col min="9" max="9" width="12.21875" customWidth="1"/>
    <col min="10" max="10" width="12.6640625" customWidth="1"/>
    <col min="11" max="11" width="12" customWidth="1"/>
    <col min="12" max="36" width="11.44140625" customWidth="1"/>
    <col min="257" max="257" width="2.109375" customWidth="1"/>
    <col min="258" max="258" width="7.88671875" customWidth="1"/>
    <col min="259" max="259" width="5.6640625" customWidth="1"/>
    <col min="260" max="260" width="39.77734375" customWidth="1"/>
    <col min="261" max="261" width="32.77734375" customWidth="1"/>
    <col min="262" max="262" width="6.109375" customWidth="1"/>
    <col min="263" max="263" width="7.88671875" bestFit="1" customWidth="1"/>
    <col min="264" max="264" width="15.44140625" customWidth="1"/>
    <col min="265" max="265" width="12.21875" customWidth="1"/>
    <col min="266" max="266" width="12.6640625" customWidth="1"/>
    <col min="267" max="267" width="12" customWidth="1"/>
    <col min="268" max="292" width="11.44140625" customWidth="1"/>
    <col min="513" max="513" width="2.109375" customWidth="1"/>
    <col min="514" max="514" width="7.88671875" customWidth="1"/>
    <col min="515" max="515" width="5.6640625" customWidth="1"/>
    <col min="516" max="516" width="39.77734375" customWidth="1"/>
    <col min="517" max="517" width="32.77734375" customWidth="1"/>
    <col min="518" max="518" width="6.109375" customWidth="1"/>
    <col min="519" max="519" width="7.88671875" bestFit="1" customWidth="1"/>
    <col min="520" max="520" width="15.44140625" customWidth="1"/>
    <col min="521" max="521" width="12.21875" customWidth="1"/>
    <col min="522" max="522" width="12.6640625" customWidth="1"/>
    <col min="523" max="523" width="12" customWidth="1"/>
    <col min="524" max="548" width="11.44140625" customWidth="1"/>
    <col min="769" max="769" width="2.109375" customWidth="1"/>
    <col min="770" max="770" width="7.88671875" customWidth="1"/>
    <col min="771" max="771" width="5.6640625" customWidth="1"/>
    <col min="772" max="772" width="39.77734375" customWidth="1"/>
    <col min="773" max="773" width="32.77734375" customWidth="1"/>
    <col min="774" max="774" width="6.109375" customWidth="1"/>
    <col min="775" max="775" width="7.88671875" bestFit="1" customWidth="1"/>
    <col min="776" max="776" width="15.44140625" customWidth="1"/>
    <col min="777" max="777" width="12.21875" customWidth="1"/>
    <col min="778" max="778" width="12.6640625" customWidth="1"/>
    <col min="779" max="779" width="12" customWidth="1"/>
    <col min="780" max="804" width="11.44140625" customWidth="1"/>
    <col min="1025" max="1025" width="2.109375" customWidth="1"/>
    <col min="1026" max="1026" width="7.88671875" customWidth="1"/>
    <col min="1027" max="1027" width="5.6640625" customWidth="1"/>
    <col min="1028" max="1028" width="39.77734375" customWidth="1"/>
    <col min="1029" max="1029" width="32.77734375" customWidth="1"/>
    <col min="1030" max="1030" width="6.109375" customWidth="1"/>
    <col min="1031" max="1031" width="7.88671875" bestFit="1" customWidth="1"/>
    <col min="1032" max="1032" width="15.44140625" customWidth="1"/>
    <col min="1033" max="1033" width="12.21875" customWidth="1"/>
    <col min="1034" max="1034" width="12.6640625" customWidth="1"/>
    <col min="1035" max="1035" width="12" customWidth="1"/>
    <col min="1036" max="1060" width="11.44140625" customWidth="1"/>
    <col min="1281" max="1281" width="2.109375" customWidth="1"/>
    <col min="1282" max="1282" width="7.88671875" customWidth="1"/>
    <col min="1283" max="1283" width="5.6640625" customWidth="1"/>
    <col min="1284" max="1284" width="39.77734375" customWidth="1"/>
    <col min="1285" max="1285" width="32.77734375" customWidth="1"/>
    <col min="1286" max="1286" width="6.109375" customWidth="1"/>
    <col min="1287" max="1287" width="7.88671875" bestFit="1" customWidth="1"/>
    <col min="1288" max="1288" width="15.44140625" customWidth="1"/>
    <col min="1289" max="1289" width="12.21875" customWidth="1"/>
    <col min="1290" max="1290" width="12.6640625" customWidth="1"/>
    <col min="1291" max="1291" width="12" customWidth="1"/>
    <col min="1292" max="1316" width="11.44140625" customWidth="1"/>
    <col min="1537" max="1537" width="2.109375" customWidth="1"/>
    <col min="1538" max="1538" width="7.88671875" customWidth="1"/>
    <col min="1539" max="1539" width="5.6640625" customWidth="1"/>
    <col min="1540" max="1540" width="39.77734375" customWidth="1"/>
    <col min="1541" max="1541" width="32.77734375" customWidth="1"/>
    <col min="1542" max="1542" width="6.109375" customWidth="1"/>
    <col min="1543" max="1543" width="7.88671875" bestFit="1" customWidth="1"/>
    <col min="1544" max="1544" width="15.44140625" customWidth="1"/>
    <col min="1545" max="1545" width="12.21875" customWidth="1"/>
    <col min="1546" max="1546" width="12.6640625" customWidth="1"/>
    <col min="1547" max="1547" width="12" customWidth="1"/>
    <col min="1548" max="1572" width="11.44140625" customWidth="1"/>
    <col min="1793" max="1793" width="2.109375" customWidth="1"/>
    <col min="1794" max="1794" width="7.88671875" customWidth="1"/>
    <col min="1795" max="1795" width="5.6640625" customWidth="1"/>
    <col min="1796" max="1796" width="39.77734375" customWidth="1"/>
    <col min="1797" max="1797" width="32.77734375" customWidth="1"/>
    <col min="1798" max="1798" width="6.109375" customWidth="1"/>
    <col min="1799" max="1799" width="7.88671875" bestFit="1" customWidth="1"/>
    <col min="1800" max="1800" width="15.44140625" customWidth="1"/>
    <col min="1801" max="1801" width="12.21875" customWidth="1"/>
    <col min="1802" max="1802" width="12.6640625" customWidth="1"/>
    <col min="1803" max="1803" width="12" customWidth="1"/>
    <col min="1804" max="1828" width="11.44140625" customWidth="1"/>
    <col min="2049" max="2049" width="2.109375" customWidth="1"/>
    <col min="2050" max="2050" width="7.88671875" customWidth="1"/>
    <col min="2051" max="2051" width="5.6640625" customWidth="1"/>
    <col min="2052" max="2052" width="39.77734375" customWidth="1"/>
    <col min="2053" max="2053" width="32.77734375" customWidth="1"/>
    <col min="2054" max="2054" width="6.109375" customWidth="1"/>
    <col min="2055" max="2055" width="7.88671875" bestFit="1" customWidth="1"/>
    <col min="2056" max="2056" width="15.44140625" customWidth="1"/>
    <col min="2057" max="2057" width="12.21875" customWidth="1"/>
    <col min="2058" max="2058" width="12.6640625" customWidth="1"/>
    <col min="2059" max="2059" width="12" customWidth="1"/>
    <col min="2060" max="2084" width="11.44140625" customWidth="1"/>
    <col min="2305" max="2305" width="2.109375" customWidth="1"/>
    <col min="2306" max="2306" width="7.88671875" customWidth="1"/>
    <col min="2307" max="2307" width="5.6640625" customWidth="1"/>
    <col min="2308" max="2308" width="39.77734375" customWidth="1"/>
    <col min="2309" max="2309" width="32.77734375" customWidth="1"/>
    <col min="2310" max="2310" width="6.109375" customWidth="1"/>
    <col min="2311" max="2311" width="7.88671875" bestFit="1" customWidth="1"/>
    <col min="2312" max="2312" width="15.44140625" customWidth="1"/>
    <col min="2313" max="2313" width="12.21875" customWidth="1"/>
    <col min="2314" max="2314" width="12.6640625" customWidth="1"/>
    <col min="2315" max="2315" width="12" customWidth="1"/>
    <col min="2316" max="2340" width="11.44140625" customWidth="1"/>
    <col min="2561" max="2561" width="2.109375" customWidth="1"/>
    <col min="2562" max="2562" width="7.88671875" customWidth="1"/>
    <col min="2563" max="2563" width="5.6640625" customWidth="1"/>
    <col min="2564" max="2564" width="39.77734375" customWidth="1"/>
    <col min="2565" max="2565" width="32.77734375" customWidth="1"/>
    <col min="2566" max="2566" width="6.109375" customWidth="1"/>
    <col min="2567" max="2567" width="7.88671875" bestFit="1" customWidth="1"/>
    <col min="2568" max="2568" width="15.44140625" customWidth="1"/>
    <col min="2569" max="2569" width="12.21875" customWidth="1"/>
    <col min="2570" max="2570" width="12.6640625" customWidth="1"/>
    <col min="2571" max="2571" width="12" customWidth="1"/>
    <col min="2572" max="2596" width="11.44140625" customWidth="1"/>
    <col min="2817" max="2817" width="2.109375" customWidth="1"/>
    <col min="2818" max="2818" width="7.88671875" customWidth="1"/>
    <col min="2819" max="2819" width="5.6640625" customWidth="1"/>
    <col min="2820" max="2820" width="39.77734375" customWidth="1"/>
    <col min="2821" max="2821" width="32.77734375" customWidth="1"/>
    <col min="2822" max="2822" width="6.109375" customWidth="1"/>
    <col min="2823" max="2823" width="7.88671875" bestFit="1" customWidth="1"/>
    <col min="2824" max="2824" width="15.44140625" customWidth="1"/>
    <col min="2825" max="2825" width="12.21875" customWidth="1"/>
    <col min="2826" max="2826" width="12.6640625" customWidth="1"/>
    <col min="2827" max="2827" width="12" customWidth="1"/>
    <col min="2828" max="2852" width="11.44140625" customWidth="1"/>
    <col min="3073" max="3073" width="2.109375" customWidth="1"/>
    <col min="3074" max="3074" width="7.88671875" customWidth="1"/>
    <col min="3075" max="3075" width="5.6640625" customWidth="1"/>
    <col min="3076" max="3076" width="39.77734375" customWidth="1"/>
    <col min="3077" max="3077" width="32.77734375" customWidth="1"/>
    <col min="3078" max="3078" width="6.109375" customWidth="1"/>
    <col min="3079" max="3079" width="7.88671875" bestFit="1" customWidth="1"/>
    <col min="3080" max="3080" width="15.44140625" customWidth="1"/>
    <col min="3081" max="3081" width="12.21875" customWidth="1"/>
    <col min="3082" max="3082" width="12.6640625" customWidth="1"/>
    <col min="3083" max="3083" width="12" customWidth="1"/>
    <col min="3084" max="3108" width="11.44140625" customWidth="1"/>
    <col min="3329" max="3329" width="2.109375" customWidth="1"/>
    <col min="3330" max="3330" width="7.88671875" customWidth="1"/>
    <col min="3331" max="3331" width="5.6640625" customWidth="1"/>
    <col min="3332" max="3332" width="39.77734375" customWidth="1"/>
    <col min="3333" max="3333" width="32.77734375" customWidth="1"/>
    <col min="3334" max="3334" width="6.109375" customWidth="1"/>
    <col min="3335" max="3335" width="7.88671875" bestFit="1" customWidth="1"/>
    <col min="3336" max="3336" width="15.44140625" customWidth="1"/>
    <col min="3337" max="3337" width="12.21875" customWidth="1"/>
    <col min="3338" max="3338" width="12.6640625" customWidth="1"/>
    <col min="3339" max="3339" width="12" customWidth="1"/>
    <col min="3340" max="3364" width="11.44140625" customWidth="1"/>
    <col min="3585" max="3585" width="2.109375" customWidth="1"/>
    <col min="3586" max="3586" width="7.88671875" customWidth="1"/>
    <col min="3587" max="3587" width="5.6640625" customWidth="1"/>
    <col min="3588" max="3588" width="39.77734375" customWidth="1"/>
    <col min="3589" max="3589" width="32.77734375" customWidth="1"/>
    <col min="3590" max="3590" width="6.109375" customWidth="1"/>
    <col min="3591" max="3591" width="7.88671875" bestFit="1" customWidth="1"/>
    <col min="3592" max="3592" width="15.44140625" customWidth="1"/>
    <col min="3593" max="3593" width="12.21875" customWidth="1"/>
    <col min="3594" max="3594" width="12.6640625" customWidth="1"/>
    <col min="3595" max="3595" width="12" customWidth="1"/>
    <col min="3596" max="3620" width="11.44140625" customWidth="1"/>
    <col min="3841" max="3841" width="2.109375" customWidth="1"/>
    <col min="3842" max="3842" width="7.88671875" customWidth="1"/>
    <col min="3843" max="3843" width="5.6640625" customWidth="1"/>
    <col min="3844" max="3844" width="39.77734375" customWidth="1"/>
    <col min="3845" max="3845" width="32.77734375" customWidth="1"/>
    <col min="3846" max="3846" width="6.109375" customWidth="1"/>
    <col min="3847" max="3847" width="7.88671875" bestFit="1" customWidth="1"/>
    <col min="3848" max="3848" width="15.44140625" customWidth="1"/>
    <col min="3849" max="3849" width="12.21875" customWidth="1"/>
    <col min="3850" max="3850" width="12.6640625" customWidth="1"/>
    <col min="3851" max="3851" width="12" customWidth="1"/>
    <col min="3852" max="3876" width="11.44140625" customWidth="1"/>
    <col min="4097" max="4097" width="2.109375" customWidth="1"/>
    <col min="4098" max="4098" width="7.88671875" customWidth="1"/>
    <col min="4099" max="4099" width="5.6640625" customWidth="1"/>
    <col min="4100" max="4100" width="39.77734375" customWidth="1"/>
    <col min="4101" max="4101" width="32.77734375" customWidth="1"/>
    <col min="4102" max="4102" width="6.109375" customWidth="1"/>
    <col min="4103" max="4103" width="7.88671875" bestFit="1" customWidth="1"/>
    <col min="4104" max="4104" width="15.44140625" customWidth="1"/>
    <col min="4105" max="4105" width="12.21875" customWidth="1"/>
    <col min="4106" max="4106" width="12.6640625" customWidth="1"/>
    <col min="4107" max="4107" width="12" customWidth="1"/>
    <col min="4108" max="4132" width="11.44140625" customWidth="1"/>
    <col min="4353" max="4353" width="2.109375" customWidth="1"/>
    <col min="4354" max="4354" width="7.88671875" customWidth="1"/>
    <col min="4355" max="4355" width="5.6640625" customWidth="1"/>
    <col min="4356" max="4356" width="39.77734375" customWidth="1"/>
    <col min="4357" max="4357" width="32.77734375" customWidth="1"/>
    <col min="4358" max="4358" width="6.109375" customWidth="1"/>
    <col min="4359" max="4359" width="7.88671875" bestFit="1" customWidth="1"/>
    <col min="4360" max="4360" width="15.44140625" customWidth="1"/>
    <col min="4361" max="4361" width="12.21875" customWidth="1"/>
    <col min="4362" max="4362" width="12.6640625" customWidth="1"/>
    <col min="4363" max="4363" width="12" customWidth="1"/>
    <col min="4364" max="4388" width="11.44140625" customWidth="1"/>
    <col min="4609" max="4609" width="2.109375" customWidth="1"/>
    <col min="4610" max="4610" width="7.88671875" customWidth="1"/>
    <col min="4611" max="4611" width="5.6640625" customWidth="1"/>
    <col min="4612" max="4612" width="39.77734375" customWidth="1"/>
    <col min="4613" max="4613" width="32.77734375" customWidth="1"/>
    <col min="4614" max="4614" width="6.109375" customWidth="1"/>
    <col min="4615" max="4615" width="7.88671875" bestFit="1" customWidth="1"/>
    <col min="4616" max="4616" width="15.44140625" customWidth="1"/>
    <col min="4617" max="4617" width="12.21875" customWidth="1"/>
    <col min="4618" max="4618" width="12.6640625" customWidth="1"/>
    <col min="4619" max="4619" width="12" customWidth="1"/>
    <col min="4620" max="4644" width="11.44140625" customWidth="1"/>
    <col min="4865" max="4865" width="2.109375" customWidth="1"/>
    <col min="4866" max="4866" width="7.88671875" customWidth="1"/>
    <col min="4867" max="4867" width="5.6640625" customWidth="1"/>
    <col min="4868" max="4868" width="39.77734375" customWidth="1"/>
    <col min="4869" max="4869" width="32.77734375" customWidth="1"/>
    <col min="4870" max="4870" width="6.109375" customWidth="1"/>
    <col min="4871" max="4871" width="7.88671875" bestFit="1" customWidth="1"/>
    <col min="4872" max="4872" width="15.44140625" customWidth="1"/>
    <col min="4873" max="4873" width="12.21875" customWidth="1"/>
    <col min="4874" max="4874" width="12.6640625" customWidth="1"/>
    <col min="4875" max="4875" width="12" customWidth="1"/>
    <col min="4876" max="4900" width="11.44140625" customWidth="1"/>
    <col min="5121" max="5121" width="2.109375" customWidth="1"/>
    <col min="5122" max="5122" width="7.88671875" customWidth="1"/>
    <col min="5123" max="5123" width="5.6640625" customWidth="1"/>
    <col min="5124" max="5124" width="39.77734375" customWidth="1"/>
    <col min="5125" max="5125" width="32.77734375" customWidth="1"/>
    <col min="5126" max="5126" width="6.109375" customWidth="1"/>
    <col min="5127" max="5127" width="7.88671875" bestFit="1" customWidth="1"/>
    <col min="5128" max="5128" width="15.44140625" customWidth="1"/>
    <col min="5129" max="5129" width="12.21875" customWidth="1"/>
    <col min="5130" max="5130" width="12.6640625" customWidth="1"/>
    <col min="5131" max="5131" width="12" customWidth="1"/>
    <col min="5132" max="5156" width="11.44140625" customWidth="1"/>
    <col min="5377" max="5377" width="2.109375" customWidth="1"/>
    <col min="5378" max="5378" width="7.88671875" customWidth="1"/>
    <col min="5379" max="5379" width="5.6640625" customWidth="1"/>
    <col min="5380" max="5380" width="39.77734375" customWidth="1"/>
    <col min="5381" max="5381" width="32.77734375" customWidth="1"/>
    <col min="5382" max="5382" width="6.109375" customWidth="1"/>
    <col min="5383" max="5383" width="7.88671875" bestFit="1" customWidth="1"/>
    <col min="5384" max="5384" width="15.44140625" customWidth="1"/>
    <col min="5385" max="5385" width="12.21875" customWidth="1"/>
    <col min="5386" max="5386" width="12.6640625" customWidth="1"/>
    <col min="5387" max="5387" width="12" customWidth="1"/>
    <col min="5388" max="5412" width="11.44140625" customWidth="1"/>
    <col min="5633" max="5633" width="2.109375" customWidth="1"/>
    <col min="5634" max="5634" width="7.88671875" customWidth="1"/>
    <col min="5635" max="5635" width="5.6640625" customWidth="1"/>
    <col min="5636" max="5636" width="39.77734375" customWidth="1"/>
    <col min="5637" max="5637" width="32.77734375" customWidth="1"/>
    <col min="5638" max="5638" width="6.109375" customWidth="1"/>
    <col min="5639" max="5639" width="7.88671875" bestFit="1" customWidth="1"/>
    <col min="5640" max="5640" width="15.44140625" customWidth="1"/>
    <col min="5641" max="5641" width="12.21875" customWidth="1"/>
    <col min="5642" max="5642" width="12.6640625" customWidth="1"/>
    <col min="5643" max="5643" width="12" customWidth="1"/>
    <col min="5644" max="5668" width="11.44140625" customWidth="1"/>
    <col min="5889" max="5889" width="2.109375" customWidth="1"/>
    <col min="5890" max="5890" width="7.88671875" customWidth="1"/>
    <col min="5891" max="5891" width="5.6640625" customWidth="1"/>
    <col min="5892" max="5892" width="39.77734375" customWidth="1"/>
    <col min="5893" max="5893" width="32.77734375" customWidth="1"/>
    <col min="5894" max="5894" width="6.109375" customWidth="1"/>
    <col min="5895" max="5895" width="7.88671875" bestFit="1" customWidth="1"/>
    <col min="5896" max="5896" width="15.44140625" customWidth="1"/>
    <col min="5897" max="5897" width="12.21875" customWidth="1"/>
    <col min="5898" max="5898" width="12.6640625" customWidth="1"/>
    <col min="5899" max="5899" width="12" customWidth="1"/>
    <col min="5900" max="5924" width="11.44140625" customWidth="1"/>
    <col min="6145" max="6145" width="2.109375" customWidth="1"/>
    <col min="6146" max="6146" width="7.88671875" customWidth="1"/>
    <col min="6147" max="6147" width="5.6640625" customWidth="1"/>
    <col min="6148" max="6148" width="39.77734375" customWidth="1"/>
    <col min="6149" max="6149" width="32.77734375" customWidth="1"/>
    <col min="6150" max="6150" width="6.109375" customWidth="1"/>
    <col min="6151" max="6151" width="7.88671875" bestFit="1" customWidth="1"/>
    <col min="6152" max="6152" width="15.44140625" customWidth="1"/>
    <col min="6153" max="6153" width="12.21875" customWidth="1"/>
    <col min="6154" max="6154" width="12.6640625" customWidth="1"/>
    <col min="6155" max="6155" width="12" customWidth="1"/>
    <col min="6156" max="6180" width="11.44140625" customWidth="1"/>
    <col min="6401" max="6401" width="2.109375" customWidth="1"/>
    <col min="6402" max="6402" width="7.88671875" customWidth="1"/>
    <col min="6403" max="6403" width="5.6640625" customWidth="1"/>
    <col min="6404" max="6404" width="39.77734375" customWidth="1"/>
    <col min="6405" max="6405" width="32.77734375" customWidth="1"/>
    <col min="6406" max="6406" width="6.109375" customWidth="1"/>
    <col min="6407" max="6407" width="7.88671875" bestFit="1" customWidth="1"/>
    <col min="6408" max="6408" width="15.44140625" customWidth="1"/>
    <col min="6409" max="6409" width="12.21875" customWidth="1"/>
    <col min="6410" max="6410" width="12.6640625" customWidth="1"/>
    <col min="6411" max="6411" width="12" customWidth="1"/>
    <col min="6412" max="6436" width="11.44140625" customWidth="1"/>
    <col min="6657" max="6657" width="2.109375" customWidth="1"/>
    <col min="6658" max="6658" width="7.88671875" customWidth="1"/>
    <col min="6659" max="6659" width="5.6640625" customWidth="1"/>
    <col min="6660" max="6660" width="39.77734375" customWidth="1"/>
    <col min="6661" max="6661" width="32.77734375" customWidth="1"/>
    <col min="6662" max="6662" width="6.109375" customWidth="1"/>
    <col min="6663" max="6663" width="7.88671875" bestFit="1" customWidth="1"/>
    <col min="6664" max="6664" width="15.44140625" customWidth="1"/>
    <col min="6665" max="6665" width="12.21875" customWidth="1"/>
    <col min="6666" max="6666" width="12.6640625" customWidth="1"/>
    <col min="6667" max="6667" width="12" customWidth="1"/>
    <col min="6668" max="6692" width="11.44140625" customWidth="1"/>
    <col min="6913" max="6913" width="2.109375" customWidth="1"/>
    <col min="6914" max="6914" width="7.88671875" customWidth="1"/>
    <col min="6915" max="6915" width="5.6640625" customWidth="1"/>
    <col min="6916" max="6916" width="39.77734375" customWidth="1"/>
    <col min="6917" max="6917" width="32.77734375" customWidth="1"/>
    <col min="6918" max="6918" width="6.109375" customWidth="1"/>
    <col min="6919" max="6919" width="7.88671875" bestFit="1" customWidth="1"/>
    <col min="6920" max="6920" width="15.44140625" customWidth="1"/>
    <col min="6921" max="6921" width="12.21875" customWidth="1"/>
    <col min="6922" max="6922" width="12.6640625" customWidth="1"/>
    <col min="6923" max="6923" width="12" customWidth="1"/>
    <col min="6924" max="6948" width="11.44140625" customWidth="1"/>
    <col min="7169" max="7169" width="2.109375" customWidth="1"/>
    <col min="7170" max="7170" width="7.88671875" customWidth="1"/>
    <col min="7171" max="7171" width="5.6640625" customWidth="1"/>
    <col min="7172" max="7172" width="39.77734375" customWidth="1"/>
    <col min="7173" max="7173" width="32.77734375" customWidth="1"/>
    <col min="7174" max="7174" width="6.109375" customWidth="1"/>
    <col min="7175" max="7175" width="7.88671875" bestFit="1" customWidth="1"/>
    <col min="7176" max="7176" width="15.44140625" customWidth="1"/>
    <col min="7177" max="7177" width="12.21875" customWidth="1"/>
    <col min="7178" max="7178" width="12.6640625" customWidth="1"/>
    <col min="7179" max="7179" width="12" customWidth="1"/>
    <col min="7180" max="7204" width="11.44140625" customWidth="1"/>
    <col min="7425" max="7425" width="2.109375" customWidth="1"/>
    <col min="7426" max="7426" width="7.88671875" customWidth="1"/>
    <col min="7427" max="7427" width="5.6640625" customWidth="1"/>
    <col min="7428" max="7428" width="39.77734375" customWidth="1"/>
    <col min="7429" max="7429" width="32.77734375" customWidth="1"/>
    <col min="7430" max="7430" width="6.109375" customWidth="1"/>
    <col min="7431" max="7431" width="7.88671875" bestFit="1" customWidth="1"/>
    <col min="7432" max="7432" width="15.44140625" customWidth="1"/>
    <col min="7433" max="7433" width="12.21875" customWidth="1"/>
    <col min="7434" max="7434" width="12.6640625" customWidth="1"/>
    <col min="7435" max="7435" width="12" customWidth="1"/>
    <col min="7436" max="7460" width="11.44140625" customWidth="1"/>
    <col min="7681" max="7681" width="2.109375" customWidth="1"/>
    <col min="7682" max="7682" width="7.88671875" customWidth="1"/>
    <col min="7683" max="7683" width="5.6640625" customWidth="1"/>
    <col min="7684" max="7684" width="39.77734375" customWidth="1"/>
    <col min="7685" max="7685" width="32.77734375" customWidth="1"/>
    <col min="7686" max="7686" width="6.109375" customWidth="1"/>
    <col min="7687" max="7687" width="7.88671875" bestFit="1" customWidth="1"/>
    <col min="7688" max="7688" width="15.44140625" customWidth="1"/>
    <col min="7689" max="7689" width="12.21875" customWidth="1"/>
    <col min="7690" max="7690" width="12.6640625" customWidth="1"/>
    <col min="7691" max="7691" width="12" customWidth="1"/>
    <col min="7692" max="7716" width="11.44140625" customWidth="1"/>
    <col min="7937" max="7937" width="2.109375" customWidth="1"/>
    <col min="7938" max="7938" width="7.88671875" customWidth="1"/>
    <col min="7939" max="7939" width="5.6640625" customWidth="1"/>
    <col min="7940" max="7940" width="39.77734375" customWidth="1"/>
    <col min="7941" max="7941" width="32.77734375" customWidth="1"/>
    <col min="7942" max="7942" width="6.109375" customWidth="1"/>
    <col min="7943" max="7943" width="7.88671875" bestFit="1" customWidth="1"/>
    <col min="7944" max="7944" width="15.44140625" customWidth="1"/>
    <col min="7945" max="7945" width="12.21875" customWidth="1"/>
    <col min="7946" max="7946" width="12.6640625" customWidth="1"/>
    <col min="7947" max="7947" width="12" customWidth="1"/>
    <col min="7948" max="7972" width="11.44140625" customWidth="1"/>
    <col min="8193" max="8193" width="2.109375" customWidth="1"/>
    <col min="8194" max="8194" width="7.88671875" customWidth="1"/>
    <col min="8195" max="8195" width="5.6640625" customWidth="1"/>
    <col min="8196" max="8196" width="39.77734375" customWidth="1"/>
    <col min="8197" max="8197" width="32.77734375" customWidth="1"/>
    <col min="8198" max="8198" width="6.109375" customWidth="1"/>
    <col min="8199" max="8199" width="7.88671875" bestFit="1" customWidth="1"/>
    <col min="8200" max="8200" width="15.44140625" customWidth="1"/>
    <col min="8201" max="8201" width="12.21875" customWidth="1"/>
    <col min="8202" max="8202" width="12.6640625" customWidth="1"/>
    <col min="8203" max="8203" width="12" customWidth="1"/>
    <col min="8204" max="8228" width="11.44140625" customWidth="1"/>
    <col min="8449" max="8449" width="2.109375" customWidth="1"/>
    <col min="8450" max="8450" width="7.88671875" customWidth="1"/>
    <col min="8451" max="8451" width="5.6640625" customWidth="1"/>
    <col min="8452" max="8452" width="39.77734375" customWidth="1"/>
    <col min="8453" max="8453" width="32.77734375" customWidth="1"/>
    <col min="8454" max="8454" width="6.109375" customWidth="1"/>
    <col min="8455" max="8455" width="7.88671875" bestFit="1" customWidth="1"/>
    <col min="8456" max="8456" width="15.44140625" customWidth="1"/>
    <col min="8457" max="8457" width="12.21875" customWidth="1"/>
    <col min="8458" max="8458" width="12.6640625" customWidth="1"/>
    <col min="8459" max="8459" width="12" customWidth="1"/>
    <col min="8460" max="8484" width="11.44140625" customWidth="1"/>
    <col min="8705" max="8705" width="2.109375" customWidth="1"/>
    <col min="8706" max="8706" width="7.88671875" customWidth="1"/>
    <col min="8707" max="8707" width="5.6640625" customWidth="1"/>
    <col min="8708" max="8708" width="39.77734375" customWidth="1"/>
    <col min="8709" max="8709" width="32.77734375" customWidth="1"/>
    <col min="8710" max="8710" width="6.109375" customWidth="1"/>
    <col min="8711" max="8711" width="7.88671875" bestFit="1" customWidth="1"/>
    <col min="8712" max="8712" width="15.44140625" customWidth="1"/>
    <col min="8713" max="8713" width="12.21875" customWidth="1"/>
    <col min="8714" max="8714" width="12.6640625" customWidth="1"/>
    <col min="8715" max="8715" width="12" customWidth="1"/>
    <col min="8716" max="8740" width="11.44140625" customWidth="1"/>
    <col min="8961" max="8961" width="2.109375" customWidth="1"/>
    <col min="8962" max="8962" width="7.88671875" customWidth="1"/>
    <col min="8963" max="8963" width="5.6640625" customWidth="1"/>
    <col min="8964" max="8964" width="39.77734375" customWidth="1"/>
    <col min="8965" max="8965" width="32.77734375" customWidth="1"/>
    <col min="8966" max="8966" width="6.109375" customWidth="1"/>
    <col min="8967" max="8967" width="7.88671875" bestFit="1" customWidth="1"/>
    <col min="8968" max="8968" width="15.44140625" customWidth="1"/>
    <col min="8969" max="8969" width="12.21875" customWidth="1"/>
    <col min="8970" max="8970" width="12.6640625" customWidth="1"/>
    <col min="8971" max="8971" width="12" customWidth="1"/>
    <col min="8972" max="8996" width="11.44140625" customWidth="1"/>
    <col min="9217" max="9217" width="2.109375" customWidth="1"/>
    <col min="9218" max="9218" width="7.88671875" customWidth="1"/>
    <col min="9219" max="9219" width="5.6640625" customWidth="1"/>
    <col min="9220" max="9220" width="39.77734375" customWidth="1"/>
    <col min="9221" max="9221" width="32.77734375" customWidth="1"/>
    <col min="9222" max="9222" width="6.109375" customWidth="1"/>
    <col min="9223" max="9223" width="7.88671875" bestFit="1" customWidth="1"/>
    <col min="9224" max="9224" width="15.44140625" customWidth="1"/>
    <col min="9225" max="9225" width="12.21875" customWidth="1"/>
    <col min="9226" max="9226" width="12.6640625" customWidth="1"/>
    <col min="9227" max="9227" width="12" customWidth="1"/>
    <col min="9228" max="9252" width="11.44140625" customWidth="1"/>
    <col min="9473" max="9473" width="2.109375" customWidth="1"/>
    <col min="9474" max="9474" width="7.88671875" customWidth="1"/>
    <col min="9475" max="9475" width="5.6640625" customWidth="1"/>
    <col min="9476" max="9476" width="39.77734375" customWidth="1"/>
    <col min="9477" max="9477" width="32.77734375" customWidth="1"/>
    <col min="9478" max="9478" width="6.109375" customWidth="1"/>
    <col min="9479" max="9479" width="7.88671875" bestFit="1" customWidth="1"/>
    <col min="9480" max="9480" width="15.44140625" customWidth="1"/>
    <col min="9481" max="9481" width="12.21875" customWidth="1"/>
    <col min="9482" max="9482" width="12.6640625" customWidth="1"/>
    <col min="9483" max="9483" width="12" customWidth="1"/>
    <col min="9484" max="9508" width="11.44140625" customWidth="1"/>
    <col min="9729" max="9729" width="2.109375" customWidth="1"/>
    <col min="9730" max="9730" width="7.88671875" customWidth="1"/>
    <col min="9731" max="9731" width="5.6640625" customWidth="1"/>
    <col min="9732" max="9732" width="39.77734375" customWidth="1"/>
    <col min="9733" max="9733" width="32.77734375" customWidth="1"/>
    <col min="9734" max="9734" width="6.109375" customWidth="1"/>
    <col min="9735" max="9735" width="7.88671875" bestFit="1" customWidth="1"/>
    <col min="9736" max="9736" width="15.44140625" customWidth="1"/>
    <col min="9737" max="9737" width="12.21875" customWidth="1"/>
    <col min="9738" max="9738" width="12.6640625" customWidth="1"/>
    <col min="9739" max="9739" width="12" customWidth="1"/>
    <col min="9740" max="9764" width="11.44140625" customWidth="1"/>
    <col min="9985" max="9985" width="2.109375" customWidth="1"/>
    <col min="9986" max="9986" width="7.88671875" customWidth="1"/>
    <col min="9987" max="9987" width="5.6640625" customWidth="1"/>
    <col min="9988" max="9988" width="39.77734375" customWidth="1"/>
    <col min="9989" max="9989" width="32.77734375" customWidth="1"/>
    <col min="9990" max="9990" width="6.109375" customWidth="1"/>
    <col min="9991" max="9991" width="7.88671875" bestFit="1" customWidth="1"/>
    <col min="9992" max="9992" width="15.44140625" customWidth="1"/>
    <col min="9993" max="9993" width="12.21875" customWidth="1"/>
    <col min="9994" max="9994" width="12.6640625" customWidth="1"/>
    <col min="9995" max="9995" width="12" customWidth="1"/>
    <col min="9996" max="10020" width="11.44140625" customWidth="1"/>
    <col min="10241" max="10241" width="2.109375" customWidth="1"/>
    <col min="10242" max="10242" width="7.88671875" customWidth="1"/>
    <col min="10243" max="10243" width="5.6640625" customWidth="1"/>
    <col min="10244" max="10244" width="39.77734375" customWidth="1"/>
    <col min="10245" max="10245" width="32.77734375" customWidth="1"/>
    <col min="10246" max="10246" width="6.109375" customWidth="1"/>
    <col min="10247" max="10247" width="7.88671875" bestFit="1" customWidth="1"/>
    <col min="10248" max="10248" width="15.44140625" customWidth="1"/>
    <col min="10249" max="10249" width="12.21875" customWidth="1"/>
    <col min="10250" max="10250" width="12.6640625" customWidth="1"/>
    <col min="10251" max="10251" width="12" customWidth="1"/>
    <col min="10252" max="10276" width="11.44140625" customWidth="1"/>
    <col min="10497" max="10497" width="2.109375" customWidth="1"/>
    <col min="10498" max="10498" width="7.88671875" customWidth="1"/>
    <col min="10499" max="10499" width="5.6640625" customWidth="1"/>
    <col min="10500" max="10500" width="39.77734375" customWidth="1"/>
    <col min="10501" max="10501" width="32.77734375" customWidth="1"/>
    <col min="10502" max="10502" width="6.109375" customWidth="1"/>
    <col min="10503" max="10503" width="7.88671875" bestFit="1" customWidth="1"/>
    <col min="10504" max="10504" width="15.44140625" customWidth="1"/>
    <col min="10505" max="10505" width="12.21875" customWidth="1"/>
    <col min="10506" max="10506" width="12.6640625" customWidth="1"/>
    <col min="10507" max="10507" width="12" customWidth="1"/>
    <col min="10508" max="10532" width="11.44140625" customWidth="1"/>
    <col min="10753" max="10753" width="2.109375" customWidth="1"/>
    <col min="10754" max="10754" width="7.88671875" customWidth="1"/>
    <col min="10755" max="10755" width="5.6640625" customWidth="1"/>
    <col min="10756" max="10756" width="39.77734375" customWidth="1"/>
    <col min="10757" max="10757" width="32.77734375" customWidth="1"/>
    <col min="10758" max="10758" width="6.109375" customWidth="1"/>
    <col min="10759" max="10759" width="7.88671875" bestFit="1" customWidth="1"/>
    <col min="10760" max="10760" width="15.44140625" customWidth="1"/>
    <col min="10761" max="10761" width="12.21875" customWidth="1"/>
    <col min="10762" max="10762" width="12.6640625" customWidth="1"/>
    <col min="10763" max="10763" width="12" customWidth="1"/>
    <col min="10764" max="10788" width="11.44140625" customWidth="1"/>
    <col min="11009" max="11009" width="2.109375" customWidth="1"/>
    <col min="11010" max="11010" width="7.88671875" customWidth="1"/>
    <col min="11011" max="11011" width="5.6640625" customWidth="1"/>
    <col min="11012" max="11012" width="39.77734375" customWidth="1"/>
    <col min="11013" max="11013" width="32.77734375" customWidth="1"/>
    <col min="11014" max="11014" width="6.109375" customWidth="1"/>
    <col min="11015" max="11015" width="7.88671875" bestFit="1" customWidth="1"/>
    <col min="11016" max="11016" width="15.44140625" customWidth="1"/>
    <col min="11017" max="11017" width="12.21875" customWidth="1"/>
    <col min="11018" max="11018" width="12.6640625" customWidth="1"/>
    <col min="11019" max="11019" width="12" customWidth="1"/>
    <col min="11020" max="11044" width="11.44140625" customWidth="1"/>
    <col min="11265" max="11265" width="2.109375" customWidth="1"/>
    <col min="11266" max="11266" width="7.88671875" customWidth="1"/>
    <col min="11267" max="11267" width="5.6640625" customWidth="1"/>
    <col min="11268" max="11268" width="39.77734375" customWidth="1"/>
    <col min="11269" max="11269" width="32.77734375" customWidth="1"/>
    <col min="11270" max="11270" width="6.109375" customWidth="1"/>
    <col min="11271" max="11271" width="7.88671875" bestFit="1" customWidth="1"/>
    <col min="11272" max="11272" width="15.44140625" customWidth="1"/>
    <col min="11273" max="11273" width="12.21875" customWidth="1"/>
    <col min="11274" max="11274" width="12.6640625" customWidth="1"/>
    <col min="11275" max="11275" width="12" customWidth="1"/>
    <col min="11276" max="11300" width="11.44140625" customWidth="1"/>
    <col min="11521" max="11521" width="2.109375" customWidth="1"/>
    <col min="11522" max="11522" width="7.88671875" customWidth="1"/>
    <col min="11523" max="11523" width="5.6640625" customWidth="1"/>
    <col min="11524" max="11524" width="39.77734375" customWidth="1"/>
    <col min="11525" max="11525" width="32.77734375" customWidth="1"/>
    <col min="11526" max="11526" width="6.109375" customWidth="1"/>
    <col min="11527" max="11527" width="7.88671875" bestFit="1" customWidth="1"/>
    <col min="11528" max="11528" width="15.44140625" customWidth="1"/>
    <col min="11529" max="11529" width="12.21875" customWidth="1"/>
    <col min="11530" max="11530" width="12.6640625" customWidth="1"/>
    <col min="11531" max="11531" width="12" customWidth="1"/>
    <col min="11532" max="11556" width="11.44140625" customWidth="1"/>
    <col min="11777" max="11777" width="2.109375" customWidth="1"/>
    <col min="11778" max="11778" width="7.88671875" customWidth="1"/>
    <col min="11779" max="11779" width="5.6640625" customWidth="1"/>
    <col min="11780" max="11780" width="39.77734375" customWidth="1"/>
    <col min="11781" max="11781" width="32.77734375" customWidth="1"/>
    <col min="11782" max="11782" width="6.109375" customWidth="1"/>
    <col min="11783" max="11783" width="7.88671875" bestFit="1" customWidth="1"/>
    <col min="11784" max="11784" width="15.44140625" customWidth="1"/>
    <col min="11785" max="11785" width="12.21875" customWidth="1"/>
    <col min="11786" max="11786" width="12.6640625" customWidth="1"/>
    <col min="11787" max="11787" width="12" customWidth="1"/>
    <col min="11788" max="11812" width="11.44140625" customWidth="1"/>
    <col min="12033" max="12033" width="2.109375" customWidth="1"/>
    <col min="12034" max="12034" width="7.88671875" customWidth="1"/>
    <col min="12035" max="12035" width="5.6640625" customWidth="1"/>
    <col min="12036" max="12036" width="39.77734375" customWidth="1"/>
    <col min="12037" max="12037" width="32.77734375" customWidth="1"/>
    <col min="12038" max="12038" width="6.109375" customWidth="1"/>
    <col min="12039" max="12039" width="7.88671875" bestFit="1" customWidth="1"/>
    <col min="12040" max="12040" width="15.44140625" customWidth="1"/>
    <col min="12041" max="12041" width="12.21875" customWidth="1"/>
    <col min="12042" max="12042" width="12.6640625" customWidth="1"/>
    <col min="12043" max="12043" width="12" customWidth="1"/>
    <col min="12044" max="12068" width="11.44140625" customWidth="1"/>
    <col min="12289" max="12289" width="2.109375" customWidth="1"/>
    <col min="12290" max="12290" width="7.88671875" customWidth="1"/>
    <col min="12291" max="12291" width="5.6640625" customWidth="1"/>
    <col min="12292" max="12292" width="39.77734375" customWidth="1"/>
    <col min="12293" max="12293" width="32.77734375" customWidth="1"/>
    <col min="12294" max="12294" width="6.109375" customWidth="1"/>
    <col min="12295" max="12295" width="7.88671875" bestFit="1" customWidth="1"/>
    <col min="12296" max="12296" width="15.44140625" customWidth="1"/>
    <col min="12297" max="12297" width="12.21875" customWidth="1"/>
    <col min="12298" max="12298" width="12.6640625" customWidth="1"/>
    <col min="12299" max="12299" width="12" customWidth="1"/>
    <col min="12300" max="12324" width="11.44140625" customWidth="1"/>
    <col min="12545" max="12545" width="2.109375" customWidth="1"/>
    <col min="12546" max="12546" width="7.88671875" customWidth="1"/>
    <col min="12547" max="12547" width="5.6640625" customWidth="1"/>
    <col min="12548" max="12548" width="39.77734375" customWidth="1"/>
    <col min="12549" max="12549" width="32.77734375" customWidth="1"/>
    <col min="12550" max="12550" width="6.109375" customWidth="1"/>
    <col min="12551" max="12551" width="7.88671875" bestFit="1" customWidth="1"/>
    <col min="12552" max="12552" width="15.44140625" customWidth="1"/>
    <col min="12553" max="12553" width="12.21875" customWidth="1"/>
    <col min="12554" max="12554" width="12.6640625" customWidth="1"/>
    <col min="12555" max="12555" width="12" customWidth="1"/>
    <col min="12556" max="12580" width="11.44140625" customWidth="1"/>
    <col min="12801" max="12801" width="2.109375" customWidth="1"/>
    <col min="12802" max="12802" width="7.88671875" customWidth="1"/>
    <col min="12803" max="12803" width="5.6640625" customWidth="1"/>
    <col min="12804" max="12804" width="39.77734375" customWidth="1"/>
    <col min="12805" max="12805" width="32.77734375" customWidth="1"/>
    <col min="12806" max="12806" width="6.109375" customWidth="1"/>
    <col min="12807" max="12807" width="7.88671875" bestFit="1" customWidth="1"/>
    <col min="12808" max="12808" width="15.44140625" customWidth="1"/>
    <col min="12809" max="12809" width="12.21875" customWidth="1"/>
    <col min="12810" max="12810" width="12.6640625" customWidth="1"/>
    <col min="12811" max="12811" width="12" customWidth="1"/>
    <col min="12812" max="12836" width="11.44140625" customWidth="1"/>
    <col min="13057" max="13057" width="2.109375" customWidth="1"/>
    <col min="13058" max="13058" width="7.88671875" customWidth="1"/>
    <col min="13059" max="13059" width="5.6640625" customWidth="1"/>
    <col min="13060" max="13060" width="39.77734375" customWidth="1"/>
    <col min="13061" max="13061" width="32.77734375" customWidth="1"/>
    <col min="13062" max="13062" width="6.109375" customWidth="1"/>
    <col min="13063" max="13063" width="7.88671875" bestFit="1" customWidth="1"/>
    <col min="13064" max="13064" width="15.44140625" customWidth="1"/>
    <col min="13065" max="13065" width="12.21875" customWidth="1"/>
    <col min="13066" max="13066" width="12.6640625" customWidth="1"/>
    <col min="13067" max="13067" width="12" customWidth="1"/>
    <col min="13068" max="13092" width="11.44140625" customWidth="1"/>
    <col min="13313" max="13313" width="2.109375" customWidth="1"/>
    <col min="13314" max="13314" width="7.88671875" customWidth="1"/>
    <col min="13315" max="13315" width="5.6640625" customWidth="1"/>
    <col min="13316" max="13316" width="39.77734375" customWidth="1"/>
    <col min="13317" max="13317" width="32.77734375" customWidth="1"/>
    <col min="13318" max="13318" width="6.109375" customWidth="1"/>
    <col min="13319" max="13319" width="7.88671875" bestFit="1" customWidth="1"/>
    <col min="13320" max="13320" width="15.44140625" customWidth="1"/>
    <col min="13321" max="13321" width="12.21875" customWidth="1"/>
    <col min="13322" max="13322" width="12.6640625" customWidth="1"/>
    <col min="13323" max="13323" width="12" customWidth="1"/>
    <col min="13324" max="13348" width="11.44140625" customWidth="1"/>
    <col min="13569" max="13569" width="2.109375" customWidth="1"/>
    <col min="13570" max="13570" width="7.88671875" customWidth="1"/>
    <col min="13571" max="13571" width="5.6640625" customWidth="1"/>
    <col min="13572" max="13572" width="39.77734375" customWidth="1"/>
    <col min="13573" max="13573" width="32.77734375" customWidth="1"/>
    <col min="13574" max="13574" width="6.109375" customWidth="1"/>
    <col min="13575" max="13575" width="7.88671875" bestFit="1" customWidth="1"/>
    <col min="13576" max="13576" width="15.44140625" customWidth="1"/>
    <col min="13577" max="13577" width="12.21875" customWidth="1"/>
    <col min="13578" max="13578" width="12.6640625" customWidth="1"/>
    <col min="13579" max="13579" width="12" customWidth="1"/>
    <col min="13580" max="13604" width="11.44140625" customWidth="1"/>
    <col min="13825" max="13825" width="2.109375" customWidth="1"/>
    <col min="13826" max="13826" width="7.88671875" customWidth="1"/>
    <col min="13827" max="13827" width="5.6640625" customWidth="1"/>
    <col min="13828" max="13828" width="39.77734375" customWidth="1"/>
    <col min="13829" max="13829" width="32.77734375" customWidth="1"/>
    <col min="13830" max="13830" width="6.109375" customWidth="1"/>
    <col min="13831" max="13831" width="7.88671875" bestFit="1" customWidth="1"/>
    <col min="13832" max="13832" width="15.44140625" customWidth="1"/>
    <col min="13833" max="13833" width="12.21875" customWidth="1"/>
    <col min="13834" max="13834" width="12.6640625" customWidth="1"/>
    <col min="13835" max="13835" width="12" customWidth="1"/>
    <col min="13836" max="13860" width="11.44140625" customWidth="1"/>
    <col min="14081" max="14081" width="2.109375" customWidth="1"/>
    <col min="14082" max="14082" width="7.88671875" customWidth="1"/>
    <col min="14083" max="14083" width="5.6640625" customWidth="1"/>
    <col min="14084" max="14084" width="39.77734375" customWidth="1"/>
    <col min="14085" max="14085" width="32.77734375" customWidth="1"/>
    <col min="14086" max="14086" width="6.109375" customWidth="1"/>
    <col min="14087" max="14087" width="7.88671875" bestFit="1" customWidth="1"/>
    <col min="14088" max="14088" width="15.44140625" customWidth="1"/>
    <col min="14089" max="14089" width="12.21875" customWidth="1"/>
    <col min="14090" max="14090" width="12.6640625" customWidth="1"/>
    <col min="14091" max="14091" width="12" customWidth="1"/>
    <col min="14092" max="14116" width="11.44140625" customWidth="1"/>
    <col min="14337" max="14337" width="2.109375" customWidth="1"/>
    <col min="14338" max="14338" width="7.88671875" customWidth="1"/>
    <col min="14339" max="14339" width="5.6640625" customWidth="1"/>
    <col min="14340" max="14340" width="39.77734375" customWidth="1"/>
    <col min="14341" max="14341" width="32.77734375" customWidth="1"/>
    <col min="14342" max="14342" width="6.109375" customWidth="1"/>
    <col min="14343" max="14343" width="7.88671875" bestFit="1" customWidth="1"/>
    <col min="14344" max="14344" width="15.44140625" customWidth="1"/>
    <col min="14345" max="14345" width="12.21875" customWidth="1"/>
    <col min="14346" max="14346" width="12.6640625" customWidth="1"/>
    <col min="14347" max="14347" width="12" customWidth="1"/>
    <col min="14348" max="14372" width="11.44140625" customWidth="1"/>
    <col min="14593" max="14593" width="2.109375" customWidth="1"/>
    <col min="14594" max="14594" width="7.88671875" customWidth="1"/>
    <col min="14595" max="14595" width="5.6640625" customWidth="1"/>
    <col min="14596" max="14596" width="39.77734375" customWidth="1"/>
    <col min="14597" max="14597" width="32.77734375" customWidth="1"/>
    <col min="14598" max="14598" width="6.109375" customWidth="1"/>
    <col min="14599" max="14599" width="7.88671875" bestFit="1" customWidth="1"/>
    <col min="14600" max="14600" width="15.44140625" customWidth="1"/>
    <col min="14601" max="14601" width="12.21875" customWidth="1"/>
    <col min="14602" max="14602" width="12.6640625" customWidth="1"/>
    <col min="14603" max="14603" width="12" customWidth="1"/>
    <col min="14604" max="14628" width="11.44140625" customWidth="1"/>
    <col min="14849" max="14849" width="2.109375" customWidth="1"/>
    <col min="14850" max="14850" width="7.88671875" customWidth="1"/>
    <col min="14851" max="14851" width="5.6640625" customWidth="1"/>
    <col min="14852" max="14852" width="39.77734375" customWidth="1"/>
    <col min="14853" max="14853" width="32.77734375" customWidth="1"/>
    <col min="14854" max="14854" width="6.109375" customWidth="1"/>
    <col min="14855" max="14855" width="7.88671875" bestFit="1" customWidth="1"/>
    <col min="14856" max="14856" width="15.44140625" customWidth="1"/>
    <col min="14857" max="14857" width="12.21875" customWidth="1"/>
    <col min="14858" max="14858" width="12.6640625" customWidth="1"/>
    <col min="14859" max="14859" width="12" customWidth="1"/>
    <col min="14860" max="14884" width="11.44140625" customWidth="1"/>
    <col min="15105" max="15105" width="2.109375" customWidth="1"/>
    <col min="15106" max="15106" width="7.88671875" customWidth="1"/>
    <col min="15107" max="15107" width="5.6640625" customWidth="1"/>
    <col min="15108" max="15108" width="39.77734375" customWidth="1"/>
    <col min="15109" max="15109" width="32.77734375" customWidth="1"/>
    <col min="15110" max="15110" width="6.109375" customWidth="1"/>
    <col min="15111" max="15111" width="7.88671875" bestFit="1" customWidth="1"/>
    <col min="15112" max="15112" width="15.44140625" customWidth="1"/>
    <col min="15113" max="15113" width="12.21875" customWidth="1"/>
    <col min="15114" max="15114" width="12.6640625" customWidth="1"/>
    <col min="15115" max="15115" width="12" customWidth="1"/>
    <col min="15116" max="15140" width="11.44140625" customWidth="1"/>
    <col min="15361" max="15361" width="2.109375" customWidth="1"/>
    <col min="15362" max="15362" width="7.88671875" customWidth="1"/>
    <col min="15363" max="15363" width="5.6640625" customWidth="1"/>
    <col min="15364" max="15364" width="39.77734375" customWidth="1"/>
    <col min="15365" max="15365" width="32.77734375" customWidth="1"/>
    <col min="15366" max="15366" width="6.109375" customWidth="1"/>
    <col min="15367" max="15367" width="7.88671875" bestFit="1" customWidth="1"/>
    <col min="15368" max="15368" width="15.44140625" customWidth="1"/>
    <col min="15369" max="15369" width="12.21875" customWidth="1"/>
    <col min="15370" max="15370" width="12.6640625" customWidth="1"/>
    <col min="15371" max="15371" width="12" customWidth="1"/>
    <col min="15372" max="15396" width="11.44140625" customWidth="1"/>
    <col min="15617" max="15617" width="2.109375" customWidth="1"/>
    <col min="15618" max="15618" width="7.88671875" customWidth="1"/>
    <col min="15619" max="15619" width="5.6640625" customWidth="1"/>
    <col min="15620" max="15620" width="39.77734375" customWidth="1"/>
    <col min="15621" max="15621" width="32.77734375" customWidth="1"/>
    <col min="15622" max="15622" width="6.109375" customWidth="1"/>
    <col min="15623" max="15623" width="7.88671875" bestFit="1" customWidth="1"/>
    <col min="15624" max="15624" width="15.44140625" customWidth="1"/>
    <col min="15625" max="15625" width="12.21875" customWidth="1"/>
    <col min="15626" max="15626" width="12.6640625" customWidth="1"/>
    <col min="15627" max="15627" width="12" customWidth="1"/>
    <col min="15628" max="15652" width="11.44140625" customWidth="1"/>
    <col min="15873" max="15873" width="2.109375" customWidth="1"/>
    <col min="15874" max="15874" width="7.88671875" customWidth="1"/>
    <col min="15875" max="15875" width="5.6640625" customWidth="1"/>
    <col min="15876" max="15876" width="39.77734375" customWidth="1"/>
    <col min="15877" max="15877" width="32.77734375" customWidth="1"/>
    <col min="15878" max="15878" width="6.109375" customWidth="1"/>
    <col min="15879" max="15879" width="7.88671875" bestFit="1" customWidth="1"/>
    <col min="15880" max="15880" width="15.44140625" customWidth="1"/>
    <col min="15881" max="15881" width="12.21875" customWidth="1"/>
    <col min="15882" max="15882" width="12.6640625" customWidth="1"/>
    <col min="15883" max="15883" width="12" customWidth="1"/>
    <col min="15884" max="15908" width="11.44140625" customWidth="1"/>
    <col min="16129" max="16129" width="2.109375" customWidth="1"/>
    <col min="16130" max="16130" width="7.88671875" customWidth="1"/>
    <col min="16131" max="16131" width="5.6640625" customWidth="1"/>
    <col min="16132" max="16132" width="39.77734375" customWidth="1"/>
    <col min="16133" max="16133" width="32.77734375" customWidth="1"/>
    <col min="16134" max="16134" width="6.109375" customWidth="1"/>
    <col min="16135" max="16135" width="7.88671875" bestFit="1" customWidth="1"/>
    <col min="16136" max="16136" width="15.44140625" customWidth="1"/>
    <col min="16137" max="16137" width="12.21875" customWidth="1"/>
    <col min="16138" max="16138" width="12.6640625" customWidth="1"/>
    <col min="16139" max="16139" width="12" customWidth="1"/>
    <col min="16140" max="16164" width="11.44140625" customWidth="1"/>
  </cols>
  <sheetData>
    <row r="1" spans="1:37" ht="18.75" thickBot="1" x14ac:dyDescent="0.25">
      <c r="A1" s="186"/>
      <c r="B1" s="178"/>
      <c r="C1" s="179" t="s">
        <v>723</v>
      </c>
      <c r="D1" s="215"/>
      <c r="E1" s="282"/>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32.25" thickBot="1" x14ac:dyDescent="0.25">
      <c r="A2" s="188"/>
      <c r="B2" s="188"/>
      <c r="C2" s="284" t="s">
        <v>584</v>
      </c>
      <c r="D2" s="190" t="s">
        <v>139</v>
      </c>
      <c r="E2" s="285" t="s">
        <v>113</v>
      </c>
      <c r="F2" s="190" t="s">
        <v>140</v>
      </c>
      <c r="G2" s="190" t="s">
        <v>189</v>
      </c>
      <c r="H2" s="220" t="str">
        <f>'TITLE PAGE'!D14</f>
        <v>2017-18</v>
      </c>
      <c r="I2" s="286" t="str">
        <f>'WRZ summary'!E5</f>
        <v>For info 2017-18</v>
      </c>
      <c r="J2" s="286" t="str">
        <f>'WRZ summary'!F5</f>
        <v>For info 2018-19</v>
      </c>
      <c r="K2" s="286"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222" t="str">
        <f>'WRZ summary'!AF5</f>
        <v>2044-45</v>
      </c>
      <c r="AK2" s="287"/>
    </row>
    <row r="3" spans="1:37" x14ac:dyDescent="0.2">
      <c r="A3" s="177"/>
      <c r="B3" s="1074" t="s">
        <v>340</v>
      </c>
      <c r="C3" s="349" t="s">
        <v>724</v>
      </c>
      <c r="D3" s="384" t="s">
        <v>725</v>
      </c>
      <c r="E3" s="350" t="s">
        <v>726</v>
      </c>
      <c r="F3" s="349" t="s">
        <v>75</v>
      </c>
      <c r="G3" s="349">
        <v>2</v>
      </c>
      <c r="H3" s="378">
        <f>SUM('8. FP Demand'!H3,'8. FP Demand'!H4,'8. FP Demand'!H5,'8. FP Demand'!H6,'8. FP Demand'!H28,'8. FP Demand'!H29,'8. FP Demand'!H34:H35)</f>
        <v>303.1628015988432</v>
      </c>
      <c r="I3" s="387">
        <f>SUM('8. FP Demand'!I3,'8. FP Demand'!I4,'8. FP Demand'!I5,'8. FP Demand'!I6,'8. FP Demand'!I28,'8. FP Demand'!I29,'8. FP Demand'!I34:I35)</f>
        <v>303.1628015988432</v>
      </c>
      <c r="J3" s="387">
        <f>SUM('8. FP Demand'!J3,'8. FP Demand'!J4,'8. FP Demand'!J5,'8. FP Demand'!J6,'8. FP Demand'!J28,'8. FP Demand'!J29,'8. FP Demand'!J34:J35)</f>
        <v>304.81297695185856</v>
      </c>
      <c r="K3" s="387">
        <f>SUM('8. FP Demand'!K3,'8. FP Demand'!K4,'8. FP Demand'!K5,'8. FP Demand'!K6,'8. FP Demand'!K28,'8. FP Demand'!K29,'8. FP Demand'!K34:K35)</f>
        <v>306.06632275112531</v>
      </c>
      <c r="L3" s="380">
        <f>SUM('8. FP Demand'!L3,'8. FP Demand'!L4,'8. FP Demand'!L5,'8. FP Demand'!L6,'8. FP Demand'!L28,'8. FP Demand'!L29,'8. FP Demand'!L34:L35)</f>
        <v>303.34606494085443</v>
      </c>
      <c r="M3" s="380">
        <f>SUM('8. FP Demand'!M3,'8. FP Demand'!M4,'8. FP Demand'!M5,'8. FP Demand'!M6,'8. FP Demand'!M28,'8. FP Demand'!M29,'8. FP Demand'!M34:M35)</f>
        <v>300.56716227624827</v>
      </c>
      <c r="N3" s="380">
        <f>SUM('8. FP Demand'!N3,'8. FP Demand'!N4,'8. FP Demand'!N5,'8. FP Demand'!N6,'8. FP Demand'!N28,'8. FP Demand'!N29,'8. FP Demand'!N34:N35)</f>
        <v>297.82014601129697</v>
      </c>
      <c r="O3" s="380">
        <f>SUM('8. FP Demand'!O3,'8. FP Demand'!O4,'8. FP Demand'!O5,'8. FP Demand'!O6,'8. FP Demand'!O28,'8. FP Demand'!O29,'8. FP Demand'!O34:O35)</f>
        <v>295.35094926760127</v>
      </c>
      <c r="P3" s="380">
        <f>SUM('8. FP Demand'!P3,'8. FP Demand'!P4,'8. FP Demand'!P5,'8. FP Demand'!P6,'8. FP Demand'!P28,'8. FP Demand'!P29,'8. FP Demand'!P34:P35)</f>
        <v>292.93132854753259</v>
      </c>
      <c r="Q3" s="380">
        <f>SUM('8. FP Demand'!Q3,'8. FP Demand'!Q4,'8. FP Demand'!Q5,'8. FP Demand'!Q6,'8. FP Demand'!Q28,'8. FP Demand'!Q29,'8. FP Demand'!Q34:Q35)</f>
        <v>293.33238576573183</v>
      </c>
      <c r="R3" s="380">
        <f>SUM('8. FP Demand'!R3,'8. FP Demand'!R4,'8. FP Demand'!R5,'8. FP Demand'!R6,'8. FP Demand'!R28,'8. FP Demand'!R29,'8. FP Demand'!R34:R35)</f>
        <v>293.73604065548375</v>
      </c>
      <c r="S3" s="380">
        <f>SUM('8. FP Demand'!S3,'8. FP Demand'!S4,'8. FP Demand'!S5,'8. FP Demand'!S6,'8. FP Demand'!S28,'8. FP Demand'!S29,'8. FP Demand'!S34:S35)</f>
        <v>293.98127922967183</v>
      </c>
      <c r="T3" s="380">
        <f>SUM('8. FP Demand'!T3,'8. FP Demand'!T4,'8. FP Demand'!T5,'8. FP Demand'!T6,'8. FP Demand'!T28,'8. FP Demand'!T29,'8. FP Demand'!T34:T35)</f>
        <v>294.28654452547801</v>
      </c>
      <c r="U3" s="380">
        <f>SUM('8. FP Demand'!U3,'8. FP Demand'!U4,'8. FP Demand'!U5,'8. FP Demand'!U6,'8. FP Demand'!U28,'8. FP Demand'!U29,'8. FP Demand'!U34:U35)</f>
        <v>294.57496038870772</v>
      </c>
      <c r="V3" s="380">
        <f>SUM('8. FP Demand'!V3,'8. FP Demand'!V4,'8. FP Demand'!V5,'8. FP Demand'!V6,'8. FP Demand'!V28,'8. FP Demand'!V29,'8. FP Demand'!V34:V35)</f>
        <v>294.45669019138813</v>
      </c>
      <c r="W3" s="380">
        <f>SUM('8. FP Demand'!W3,'8. FP Demand'!W4,'8. FP Demand'!W5,'8. FP Demand'!W6,'8. FP Demand'!W28,'8. FP Demand'!W29,'8. FP Demand'!W34:W35)</f>
        <v>294.32015935444986</v>
      </c>
      <c r="X3" s="380">
        <f>SUM('8. FP Demand'!X3,'8. FP Demand'!X4,'8. FP Demand'!X5,'8. FP Demand'!X6,'8. FP Demand'!X28,'8. FP Demand'!X29,'8. FP Demand'!X34:X35)</f>
        <v>294.18234509179564</v>
      </c>
      <c r="Y3" s="380">
        <f>SUM('8. FP Demand'!Y3,'8. FP Demand'!Y4,'8. FP Demand'!Y5,'8. FP Demand'!Y6,'8. FP Demand'!Y28,'8. FP Demand'!Y29,'8. FP Demand'!Y34:Y35)</f>
        <v>294.04719719529498</v>
      </c>
      <c r="Z3" s="380">
        <f>SUM('8. FP Demand'!Z3,'8. FP Demand'!Z4,'8. FP Demand'!Z5,'8. FP Demand'!Z6,'8. FP Demand'!Z28,'8. FP Demand'!Z29,'8. FP Demand'!Z34:Z35)</f>
        <v>293.89000705885309</v>
      </c>
      <c r="AA3" s="380">
        <f>SUM('8. FP Demand'!AA3,'8. FP Demand'!AA4,'8. FP Demand'!AA5,'8. FP Demand'!AA6,'8. FP Demand'!AA28,'8. FP Demand'!AA29,'8. FP Demand'!AA34:AA35)</f>
        <v>293.73407748528837</v>
      </c>
      <c r="AB3" s="380">
        <f>SUM('8. FP Demand'!AB3,'8. FP Demand'!AB4,'8. FP Demand'!AB5,'8. FP Demand'!AB6,'8. FP Demand'!AB28,'8. FP Demand'!AB29,'8. FP Demand'!AB34:AB35)</f>
        <v>293.60113287021602</v>
      </c>
      <c r="AC3" s="380">
        <f>SUM('8. FP Demand'!AC3,'8. FP Demand'!AC4,'8. FP Demand'!AC5,'8. FP Demand'!AC6,'8. FP Demand'!AC28,'8. FP Demand'!AC29,'8. FP Demand'!AC34:AC35)</f>
        <v>293.5357641718989</v>
      </c>
      <c r="AD3" s="380">
        <f>SUM('8. FP Demand'!AD3,'8. FP Demand'!AD4,'8. FP Demand'!AD5,'8. FP Demand'!AD6,'8. FP Demand'!AD28,'8. FP Demand'!AD29,'8. FP Demand'!AD34:AD35)</f>
        <v>293.46718069383883</v>
      </c>
      <c r="AE3" s="380">
        <f>SUM('8. FP Demand'!AE3,'8. FP Demand'!AE4,'8. FP Demand'!AE5,'8. FP Demand'!AE6,'8. FP Demand'!AE28,'8. FP Demand'!AE29,'8. FP Demand'!AE34:AE35)</f>
        <v>293.39931897978329</v>
      </c>
      <c r="AF3" s="380">
        <f>SUM('8. FP Demand'!AF3,'8. FP Demand'!AF4,'8. FP Demand'!AF5,'8. FP Demand'!AF6,'8. FP Demand'!AF28,'8. FP Demand'!AF29,'8. FP Demand'!AF34:AF35)</f>
        <v>293.33103188226158</v>
      </c>
      <c r="AG3" s="380">
        <f>SUM('8. FP Demand'!AG3,'8. FP Demand'!AG4,'8. FP Demand'!AG5,'8. FP Demand'!AG6,'8. FP Demand'!AG28,'8. FP Demand'!AG29,'8. FP Demand'!AG34:AG35)</f>
        <v>293.26069968765984</v>
      </c>
      <c r="AH3" s="380">
        <f>SUM('8. FP Demand'!AH3,'8. FP Demand'!AH4,'8. FP Demand'!AH5,'8. FP Demand'!AH6,'8. FP Demand'!AH28,'8. FP Demand'!AH29,'8. FP Demand'!AH34:AH35)</f>
        <v>293.12621642592524</v>
      </c>
      <c r="AI3" s="380">
        <f>SUM('8. FP Demand'!AI3,'8. FP Demand'!AI4,'8. FP Demand'!AI5,'8. FP Demand'!AI6,'8. FP Demand'!AI28,'8. FP Demand'!AI29,'8. FP Demand'!AI34:AI35)</f>
        <v>293.01013060360157</v>
      </c>
      <c r="AJ3" s="380">
        <f>SUM('8. FP Demand'!AJ3,'8. FP Demand'!AJ4,'8. FP Demand'!AJ5,'8. FP Demand'!AJ6,'8. FP Demand'!AJ28,'8. FP Demand'!AJ29,'8. FP Demand'!AJ34:AJ35)</f>
        <v>292.92871096590204</v>
      </c>
      <c r="AK3" s="174"/>
    </row>
    <row r="4" spans="1:37" x14ac:dyDescent="0.2">
      <c r="A4" s="177"/>
      <c r="B4" s="1075"/>
      <c r="C4" s="323" t="s">
        <v>727</v>
      </c>
      <c r="D4" s="377" t="s">
        <v>345</v>
      </c>
      <c r="E4" s="783" t="s">
        <v>773</v>
      </c>
      <c r="F4" s="292" t="s">
        <v>75</v>
      </c>
      <c r="G4" s="292">
        <v>2</v>
      </c>
      <c r="H4" s="378">
        <f>'7. FP Supply'!H21-('7. FP Supply'!H27+'7. FP Supply'!H28)</f>
        <v>369.45397260273978</v>
      </c>
      <c r="I4" s="379"/>
      <c r="J4" s="379"/>
      <c r="K4" s="379"/>
      <c r="L4" s="380">
        <f>'7. FP Supply'!L21-('7. FP Supply'!L27+'7. FP Supply'!L28)</f>
        <v>362.59095890410958</v>
      </c>
      <c r="M4" s="380">
        <f>'7. FP Supply'!M21-('7. FP Supply'!M27+'7. FP Supply'!M28)</f>
        <v>362.30328767123297</v>
      </c>
      <c r="N4" s="380">
        <f>'7. FP Supply'!N21-('7. FP Supply'!N27+'7. FP Supply'!N28)</f>
        <v>362.01561643835623</v>
      </c>
      <c r="O4" s="380">
        <f>'7. FP Supply'!O21-('7. FP Supply'!O27+'7. FP Supply'!O28)</f>
        <v>361.7279452054795</v>
      </c>
      <c r="P4" s="380">
        <f>'7. FP Supply'!P21-('7. FP Supply'!P27+'7. FP Supply'!P28)</f>
        <v>361.44027397260277</v>
      </c>
      <c r="Q4" s="380">
        <f>'7. FP Supply'!Q21-('7. FP Supply'!Q27+'7. FP Supply'!Q28)</f>
        <v>370.13760273972605</v>
      </c>
      <c r="R4" s="380">
        <f>'7. FP Supply'!R21-('7. FP Supply'!R27+'7. FP Supply'!R28)</f>
        <v>369.68539412853909</v>
      </c>
      <c r="S4" s="380">
        <f>'7. FP Supply'!S21-('7. FP Supply'!S27+'7. FP Supply'!S28)</f>
        <v>369.39313420383701</v>
      </c>
      <c r="T4" s="380">
        <f>'7. FP Supply'!T21-('7. FP Supply'!T27+'7. FP Supply'!T28)</f>
        <v>369.10087427913493</v>
      </c>
      <c r="U4" s="380">
        <f>'7. FP Supply'!U21-('7. FP Supply'!U27+'7. FP Supply'!U28)</f>
        <v>375.98239435443281</v>
      </c>
      <c r="V4" s="380">
        <f>'7. FP Supply'!V21-('7. FP Supply'!V27+'7. FP Supply'!V28)</f>
        <v>375.69013442973079</v>
      </c>
      <c r="W4" s="380">
        <f>'7. FP Supply'!W21-('7. FP Supply'!W27+'7. FP Supply'!W28)</f>
        <v>375.39787450502865</v>
      </c>
      <c r="X4" s="380">
        <f>'7. FP Supply'!X21-('7. FP Supply'!X27+'7. FP Supply'!X28)</f>
        <v>375.10561458032652</v>
      </c>
      <c r="Y4" s="380">
        <f>'7. FP Supply'!Y21-('7. FP Supply'!Y27+'7. FP Supply'!Y28)</f>
        <v>374.81335465562449</v>
      </c>
      <c r="Z4" s="380">
        <f>'7. FP Supply'!Z21-('7. FP Supply'!Z27+'7. FP Supply'!Z28)</f>
        <v>374.52109473092236</v>
      </c>
      <c r="AA4" s="380">
        <f>'7. FP Supply'!AA21-('7. FP Supply'!AA27+'7. FP Supply'!AA28)</f>
        <v>374.22883480622028</v>
      </c>
      <c r="AB4" s="380">
        <f>'7. FP Supply'!AB21-('7. FP Supply'!AB27+'7. FP Supply'!AB28)</f>
        <v>373.9365748815182</v>
      </c>
      <c r="AC4" s="380">
        <f>'7. FP Supply'!AC21-('7. FP Supply'!AC27+'7. FP Supply'!AC28)</f>
        <v>373.64431495681606</v>
      </c>
      <c r="AD4" s="380">
        <f>'7. FP Supply'!AD21-('7. FP Supply'!AD27+'7. FP Supply'!AD28)</f>
        <v>373.35205503211398</v>
      </c>
      <c r="AE4" s="380">
        <f>'7. FP Supply'!AE21-('7. FP Supply'!AE27+'7. FP Supply'!AE28)</f>
        <v>373.0597951074119</v>
      </c>
      <c r="AF4" s="380">
        <f>'7. FP Supply'!AF21-('7. FP Supply'!AF27+'7. FP Supply'!AF28)</f>
        <v>372.76753518270976</v>
      </c>
      <c r="AG4" s="380">
        <f>'7. FP Supply'!AG21-('7. FP Supply'!AG27+'7. FP Supply'!AG28)</f>
        <v>372.47527525800768</v>
      </c>
      <c r="AH4" s="380">
        <f>'7. FP Supply'!AH21-('7. FP Supply'!AH27+'7. FP Supply'!AH28)</f>
        <v>372.1830153333056</v>
      </c>
      <c r="AI4" s="380">
        <f>'7. FP Supply'!AI21-('7. FP Supply'!AI27+'7. FP Supply'!AI28)</f>
        <v>371.89075540860347</v>
      </c>
      <c r="AJ4" s="398">
        <f>'7. FP Supply'!AJ21-('7. FP Supply'!AJ27+'7. FP Supply'!AJ28)</f>
        <v>371.59849548390139</v>
      </c>
      <c r="AK4" s="174"/>
    </row>
    <row r="5" spans="1:37" x14ac:dyDescent="0.2">
      <c r="A5" s="177"/>
      <c r="B5" s="1075"/>
      <c r="C5" s="323" t="s">
        <v>76</v>
      </c>
      <c r="D5" s="377" t="s">
        <v>347</v>
      </c>
      <c r="E5" s="291" t="s">
        <v>728</v>
      </c>
      <c r="F5" s="351" t="s">
        <v>75</v>
      </c>
      <c r="G5" s="351">
        <v>2</v>
      </c>
      <c r="H5" s="378">
        <f>H4+('7. FP Supply'!H4+'7. FP Supply'!H8)-('7. FP Supply'!H13+'7. FP Supply'!H17)</f>
        <v>326.29397260273976</v>
      </c>
      <c r="I5" s="379"/>
      <c r="J5" s="379"/>
      <c r="K5" s="379"/>
      <c r="L5" s="380">
        <f>L4+('7. FP Supply'!L4+'7. FP Supply'!L8)-('7. FP Supply'!L13+'7. FP Supply'!L17)</f>
        <v>319.43095890410956</v>
      </c>
      <c r="M5" s="380">
        <f>M4+('7. FP Supply'!M4+'7. FP Supply'!M8)-('7. FP Supply'!M13+'7. FP Supply'!M17)</f>
        <v>319.14328767123294</v>
      </c>
      <c r="N5" s="380">
        <f>N4+('7. FP Supply'!N4+'7. FP Supply'!N8)-('7. FP Supply'!N13+'7. FP Supply'!N17)</f>
        <v>318.85561643835621</v>
      </c>
      <c r="O5" s="380">
        <f>O4+('7. FP Supply'!O4+'7. FP Supply'!O8)-('7. FP Supply'!O13+'7. FP Supply'!O17)</f>
        <v>318.56794520547948</v>
      </c>
      <c r="P5" s="380">
        <f>P4+('7. FP Supply'!P4+'7. FP Supply'!P8)-('7. FP Supply'!P13+'7. FP Supply'!P17)</f>
        <v>318.28027397260274</v>
      </c>
      <c r="Q5" s="380">
        <f>Q4+('7. FP Supply'!Q4+'7. FP Supply'!Q8)-('7. FP Supply'!Q13+'7. FP Supply'!Q17)</f>
        <v>326.97760273972602</v>
      </c>
      <c r="R5" s="380">
        <f>R4+('7. FP Supply'!R4+'7. FP Supply'!R8)-('7. FP Supply'!R13+'7. FP Supply'!R17)</f>
        <v>326.52539412853906</v>
      </c>
      <c r="S5" s="380">
        <f>S4+('7. FP Supply'!S4+'7. FP Supply'!S8)-('7. FP Supply'!S13+'7. FP Supply'!S17)</f>
        <v>326.23313420383698</v>
      </c>
      <c r="T5" s="380">
        <f>T4+('7. FP Supply'!T4+'7. FP Supply'!T8)-('7. FP Supply'!T13+'7. FP Supply'!T17)</f>
        <v>325.9408742791349</v>
      </c>
      <c r="U5" s="380">
        <f>U4+('7. FP Supply'!U4+'7. FP Supply'!U8)-('7. FP Supply'!U13+'7. FP Supply'!U17)</f>
        <v>332.82239435443279</v>
      </c>
      <c r="V5" s="380">
        <f>V4+('7. FP Supply'!V4+'7. FP Supply'!V8)-('7. FP Supply'!V13+'7. FP Supply'!V17)</f>
        <v>332.53013442973077</v>
      </c>
      <c r="W5" s="380">
        <f>W4+('7. FP Supply'!W4+'7. FP Supply'!W8)-('7. FP Supply'!W13+'7. FP Supply'!W17)</f>
        <v>332.23787450502863</v>
      </c>
      <c r="X5" s="380">
        <f>X4+('7. FP Supply'!X4+'7. FP Supply'!X8)-('7. FP Supply'!X13+'7. FP Supply'!X17)</f>
        <v>331.94561458032649</v>
      </c>
      <c r="Y5" s="380">
        <f>Y4+('7. FP Supply'!Y4+'7. FP Supply'!Y8)-('7. FP Supply'!Y13+'7. FP Supply'!Y17)</f>
        <v>331.65335465562447</v>
      </c>
      <c r="Z5" s="380">
        <f>Z4+('7. FP Supply'!Z4+'7. FP Supply'!Z8)-('7. FP Supply'!Z13+'7. FP Supply'!Z17)</f>
        <v>331.36109473092233</v>
      </c>
      <c r="AA5" s="380">
        <f>AA4+('7. FP Supply'!AA4+'7. FP Supply'!AA8)-('7. FP Supply'!AA13+'7. FP Supply'!AA17)</f>
        <v>331.06883480622025</v>
      </c>
      <c r="AB5" s="380">
        <f>AB4+('7. FP Supply'!AB4+'7. FP Supply'!AB8)-('7. FP Supply'!AB13+'7. FP Supply'!AB17)</f>
        <v>330.77657488151817</v>
      </c>
      <c r="AC5" s="380">
        <f>AC4+('7. FP Supply'!AC4+'7. FP Supply'!AC8)-('7. FP Supply'!AC13+'7. FP Supply'!AC17)</f>
        <v>330.48431495681604</v>
      </c>
      <c r="AD5" s="380">
        <f>AD4+('7. FP Supply'!AD4+'7. FP Supply'!AD8)-('7. FP Supply'!AD13+'7. FP Supply'!AD17)</f>
        <v>330.19205503211396</v>
      </c>
      <c r="AE5" s="380">
        <f>AE4+('7. FP Supply'!AE4+'7. FP Supply'!AE8)-('7. FP Supply'!AE13+'7. FP Supply'!AE17)</f>
        <v>329.89979510741188</v>
      </c>
      <c r="AF5" s="380">
        <f>AF4+('7. FP Supply'!AF4+'7. FP Supply'!AF8)-('7. FP Supply'!AF13+'7. FP Supply'!AF17)</f>
        <v>329.60753518270974</v>
      </c>
      <c r="AG5" s="380">
        <f>AG4+('7. FP Supply'!AG4+'7. FP Supply'!AG8)-('7. FP Supply'!AG13+'7. FP Supply'!AG17)</f>
        <v>329.31527525800766</v>
      </c>
      <c r="AH5" s="380">
        <f>AH4+('7. FP Supply'!AH4+'7. FP Supply'!AH8)-('7. FP Supply'!AH13+'7. FP Supply'!AH17)</f>
        <v>329.02301533330558</v>
      </c>
      <c r="AI5" s="380">
        <f>AI4+('7. FP Supply'!AI4+'7. FP Supply'!AI8)-('7. FP Supply'!AI13+'7. FP Supply'!AI17)</f>
        <v>328.73075540860344</v>
      </c>
      <c r="AJ5" s="398">
        <f>AJ4+('7. FP Supply'!AJ4+'7. FP Supply'!AJ8)-('7. FP Supply'!AJ13+'7. FP Supply'!AJ17)</f>
        <v>328.43849548390136</v>
      </c>
      <c r="AK5" s="174"/>
    </row>
    <row r="6" spans="1:37" x14ac:dyDescent="0.2">
      <c r="A6" s="177"/>
      <c r="B6" s="1075"/>
      <c r="C6" s="270" t="s">
        <v>729</v>
      </c>
      <c r="D6" s="373" t="s">
        <v>350</v>
      </c>
      <c r="E6" s="374" t="s">
        <v>124</v>
      </c>
      <c r="F6" s="352" t="s">
        <v>75</v>
      </c>
      <c r="G6" s="352">
        <v>2</v>
      </c>
      <c r="H6" s="378">
        <f>I6</f>
        <v>0.3</v>
      </c>
      <c r="I6" s="387">
        <v>0.3</v>
      </c>
      <c r="J6" s="387">
        <v>0.36</v>
      </c>
      <c r="K6" s="387">
        <v>0.4</v>
      </c>
      <c r="L6" s="396">
        <v>0.45</v>
      </c>
      <c r="M6" s="396">
        <v>0.52</v>
      </c>
      <c r="N6" s="396">
        <v>0.56999999999999995</v>
      </c>
      <c r="O6" s="396">
        <v>0.62</v>
      </c>
      <c r="P6" s="396">
        <v>0.69</v>
      </c>
      <c r="Q6" s="396">
        <v>0.75</v>
      </c>
      <c r="R6" s="396">
        <v>0.8</v>
      </c>
      <c r="S6" s="396">
        <v>0.86</v>
      </c>
      <c r="T6" s="396">
        <v>0.92</v>
      </c>
      <c r="U6" s="396">
        <v>0.99</v>
      </c>
      <c r="V6" s="396">
        <v>0.98</v>
      </c>
      <c r="W6" s="396">
        <v>0.98</v>
      </c>
      <c r="X6" s="396">
        <v>1</v>
      </c>
      <c r="Y6" s="396">
        <v>1</v>
      </c>
      <c r="Z6" s="396">
        <v>1</v>
      </c>
      <c r="AA6" s="396">
        <v>1.01</v>
      </c>
      <c r="AB6" s="396">
        <v>1</v>
      </c>
      <c r="AC6" s="396">
        <v>0.99</v>
      </c>
      <c r="AD6" s="396">
        <v>1.02</v>
      </c>
      <c r="AE6" s="396">
        <v>1</v>
      </c>
      <c r="AF6" s="396">
        <v>1.01</v>
      </c>
      <c r="AG6" s="396">
        <v>1.02</v>
      </c>
      <c r="AH6" s="396">
        <v>1.02</v>
      </c>
      <c r="AI6" s="396">
        <v>0.99</v>
      </c>
      <c r="AJ6" s="437">
        <v>1</v>
      </c>
      <c r="AK6" s="174"/>
    </row>
    <row r="7" spans="1:37" x14ac:dyDescent="0.2">
      <c r="A7" s="177"/>
      <c r="B7" s="1075"/>
      <c r="C7" s="270" t="s">
        <v>730</v>
      </c>
      <c r="D7" s="373" t="s">
        <v>352</v>
      </c>
      <c r="E7" s="374" t="s">
        <v>124</v>
      </c>
      <c r="F7" s="352" t="s">
        <v>75</v>
      </c>
      <c r="G7" s="352">
        <v>2</v>
      </c>
      <c r="H7" s="378">
        <f>I7</f>
        <v>6.75</v>
      </c>
      <c r="I7" s="387">
        <v>6.75</v>
      </c>
      <c r="J7" s="387">
        <v>6.83</v>
      </c>
      <c r="K7" s="387">
        <v>6.89</v>
      </c>
      <c r="L7" s="396">
        <v>7.1099999999999994</v>
      </c>
      <c r="M7" s="396">
        <v>7.3000000000000007</v>
      </c>
      <c r="N7" s="396">
        <v>7.39</v>
      </c>
      <c r="O7" s="396">
        <v>7.64</v>
      </c>
      <c r="P7" s="396">
        <v>7.8800000000000008</v>
      </c>
      <c r="Q7" s="396">
        <v>8</v>
      </c>
      <c r="R7" s="396">
        <v>8.2099999999999991</v>
      </c>
      <c r="S7" s="396">
        <v>8.3600000000000012</v>
      </c>
      <c r="T7" s="396">
        <v>8.69</v>
      </c>
      <c r="U7" s="396">
        <v>8.92</v>
      </c>
      <c r="V7" s="396">
        <v>8.6</v>
      </c>
      <c r="W7" s="396">
        <v>8.32</v>
      </c>
      <c r="X7" s="396">
        <v>8.2100000000000009</v>
      </c>
      <c r="Y7" s="396">
        <v>8.06</v>
      </c>
      <c r="Z7" s="396">
        <v>7.9</v>
      </c>
      <c r="AA7" s="396">
        <v>7.74</v>
      </c>
      <c r="AB7" s="396">
        <v>7.5299999999999994</v>
      </c>
      <c r="AC7" s="396">
        <v>7.4599999999999991</v>
      </c>
      <c r="AD7" s="396">
        <v>7.3800000000000008</v>
      </c>
      <c r="AE7" s="396">
        <v>7.1899999999999995</v>
      </c>
      <c r="AF7" s="396">
        <v>7.09</v>
      </c>
      <c r="AG7" s="396">
        <v>7.0500000000000007</v>
      </c>
      <c r="AH7" s="396">
        <v>7.01</v>
      </c>
      <c r="AI7" s="396">
        <v>6.79</v>
      </c>
      <c r="AJ7" s="437">
        <v>6.77</v>
      </c>
      <c r="AK7" s="174"/>
    </row>
    <row r="8" spans="1:37" x14ac:dyDescent="0.2">
      <c r="A8" s="177"/>
      <c r="B8" s="1075"/>
      <c r="C8" s="323" t="s">
        <v>98</v>
      </c>
      <c r="D8" s="377" t="s">
        <v>353</v>
      </c>
      <c r="E8" s="291" t="s">
        <v>731</v>
      </c>
      <c r="F8" s="292" t="s">
        <v>75</v>
      </c>
      <c r="G8" s="292">
        <v>2</v>
      </c>
      <c r="H8" s="378">
        <f t="shared" ref="H8:AJ8" si="0">H6+H7</f>
        <v>7.05</v>
      </c>
      <c r="I8" s="379">
        <f>I7+I6</f>
        <v>7.05</v>
      </c>
      <c r="J8" s="379">
        <f t="shared" ref="J8:K8" si="1">J7+J6</f>
        <v>7.19</v>
      </c>
      <c r="K8" s="379">
        <f t="shared" si="1"/>
        <v>7.29</v>
      </c>
      <c r="L8" s="380">
        <f t="shared" si="0"/>
        <v>7.56</v>
      </c>
      <c r="M8" s="380">
        <f t="shared" si="0"/>
        <v>7.82</v>
      </c>
      <c r="N8" s="380">
        <f t="shared" si="0"/>
        <v>7.96</v>
      </c>
      <c r="O8" s="380">
        <f t="shared" si="0"/>
        <v>8.26</v>
      </c>
      <c r="P8" s="380">
        <f t="shared" si="0"/>
        <v>8.57</v>
      </c>
      <c r="Q8" s="380">
        <f t="shared" si="0"/>
        <v>8.75</v>
      </c>
      <c r="R8" s="380">
        <f t="shared" si="0"/>
        <v>9.01</v>
      </c>
      <c r="S8" s="380">
        <f t="shared" si="0"/>
        <v>9.2200000000000006</v>
      </c>
      <c r="T8" s="380">
        <f t="shared" si="0"/>
        <v>9.61</v>
      </c>
      <c r="U8" s="380">
        <f t="shared" si="0"/>
        <v>9.91</v>
      </c>
      <c r="V8" s="380">
        <f t="shared" si="0"/>
        <v>9.58</v>
      </c>
      <c r="W8" s="380">
        <f t="shared" si="0"/>
        <v>9.3000000000000007</v>
      </c>
      <c r="X8" s="380">
        <f t="shared" si="0"/>
        <v>9.2100000000000009</v>
      </c>
      <c r="Y8" s="380">
        <f t="shared" si="0"/>
        <v>9.06</v>
      </c>
      <c r="Z8" s="380">
        <f t="shared" si="0"/>
        <v>8.9</v>
      </c>
      <c r="AA8" s="380">
        <f t="shared" si="0"/>
        <v>8.75</v>
      </c>
      <c r="AB8" s="380">
        <f t="shared" si="0"/>
        <v>8.5299999999999994</v>
      </c>
      <c r="AC8" s="380">
        <f t="shared" si="0"/>
        <v>8.4499999999999993</v>
      </c>
      <c r="AD8" s="380">
        <f t="shared" si="0"/>
        <v>8.4</v>
      </c>
      <c r="AE8" s="380">
        <f t="shared" si="0"/>
        <v>8.19</v>
      </c>
      <c r="AF8" s="380">
        <f t="shared" si="0"/>
        <v>8.1</v>
      </c>
      <c r="AG8" s="380">
        <f t="shared" si="0"/>
        <v>8.07</v>
      </c>
      <c r="AH8" s="380">
        <f t="shared" si="0"/>
        <v>8.0299999999999994</v>
      </c>
      <c r="AI8" s="380">
        <f t="shared" si="0"/>
        <v>7.78</v>
      </c>
      <c r="AJ8" s="398">
        <f t="shared" si="0"/>
        <v>7.77</v>
      </c>
      <c r="AK8" s="174"/>
    </row>
    <row r="9" spans="1:37" x14ac:dyDescent="0.2">
      <c r="A9" s="177"/>
      <c r="B9" s="1075"/>
      <c r="C9" s="290" t="s">
        <v>101</v>
      </c>
      <c r="D9" s="377" t="s">
        <v>355</v>
      </c>
      <c r="E9" s="291" t="s">
        <v>732</v>
      </c>
      <c r="F9" s="292" t="s">
        <v>75</v>
      </c>
      <c r="G9" s="292">
        <v>2</v>
      </c>
      <c r="H9" s="378">
        <f>H5-H3</f>
        <v>23.131171003896554</v>
      </c>
      <c r="I9" s="379"/>
      <c r="J9" s="379"/>
      <c r="K9" s="379"/>
      <c r="L9" s="380">
        <f>L5-L3</f>
        <v>16.084893963255126</v>
      </c>
      <c r="M9" s="380">
        <f t="shared" ref="M9:AJ9" si="2">M5-M3</f>
        <v>18.576125394984672</v>
      </c>
      <c r="N9" s="380">
        <f t="shared" si="2"/>
        <v>21.035470427059238</v>
      </c>
      <c r="O9" s="380">
        <f t="shared" si="2"/>
        <v>23.21699593787821</v>
      </c>
      <c r="P9" s="380">
        <f t="shared" si="2"/>
        <v>25.348945425070156</v>
      </c>
      <c r="Q9" s="380">
        <f t="shared" si="2"/>
        <v>33.645216973994195</v>
      </c>
      <c r="R9" s="380">
        <f t="shared" si="2"/>
        <v>32.789353473055314</v>
      </c>
      <c r="S9" s="380">
        <f t="shared" si="2"/>
        <v>32.251854974165155</v>
      </c>
      <c r="T9" s="380">
        <f t="shared" si="2"/>
        <v>31.654329753656896</v>
      </c>
      <c r="U9" s="380">
        <f t="shared" si="2"/>
        <v>38.247433965725065</v>
      </c>
      <c r="V9" s="380">
        <f t="shared" si="2"/>
        <v>38.073444238342631</v>
      </c>
      <c r="W9" s="380">
        <f t="shared" si="2"/>
        <v>37.917715150578772</v>
      </c>
      <c r="X9" s="380">
        <f t="shared" si="2"/>
        <v>37.763269488530852</v>
      </c>
      <c r="Y9" s="380">
        <f t="shared" si="2"/>
        <v>37.606157460329484</v>
      </c>
      <c r="Z9" s="380">
        <f t="shared" si="2"/>
        <v>37.471087672069245</v>
      </c>
      <c r="AA9" s="380">
        <f t="shared" si="2"/>
        <v>37.334757320931885</v>
      </c>
      <c r="AB9" s="380">
        <f t="shared" si="2"/>
        <v>37.175442011302152</v>
      </c>
      <c r="AC9" s="380">
        <f t="shared" si="2"/>
        <v>36.948550784917131</v>
      </c>
      <c r="AD9" s="380">
        <f t="shared" si="2"/>
        <v>36.724874338275129</v>
      </c>
      <c r="AE9" s="380">
        <f t="shared" si="2"/>
        <v>36.500476127628588</v>
      </c>
      <c r="AF9" s="380">
        <f t="shared" si="2"/>
        <v>36.276503300448155</v>
      </c>
      <c r="AG9" s="380">
        <f t="shared" si="2"/>
        <v>36.054575570347822</v>
      </c>
      <c r="AH9" s="380">
        <f t="shared" si="2"/>
        <v>35.896798907380344</v>
      </c>
      <c r="AI9" s="380">
        <f t="shared" si="2"/>
        <v>35.720624805001876</v>
      </c>
      <c r="AJ9" s="398">
        <f t="shared" si="2"/>
        <v>35.509784517999321</v>
      </c>
      <c r="AK9" s="174"/>
    </row>
    <row r="10" spans="1:37" ht="15.75" thickBot="1" x14ac:dyDescent="0.25">
      <c r="A10" s="177"/>
      <c r="B10" s="1076"/>
      <c r="C10" s="324" t="s">
        <v>733</v>
      </c>
      <c r="D10" s="381" t="s">
        <v>358</v>
      </c>
      <c r="E10" s="325" t="s">
        <v>734</v>
      </c>
      <c r="F10" s="353" t="s">
        <v>75</v>
      </c>
      <c r="G10" s="353">
        <v>2</v>
      </c>
      <c r="H10" s="310">
        <f t="shared" ref="H10:AJ10" si="3">H9-H8</f>
        <v>16.081171003896554</v>
      </c>
      <c r="I10" s="382"/>
      <c r="J10" s="382"/>
      <c r="K10" s="382"/>
      <c r="L10" s="383">
        <f t="shared" si="3"/>
        <v>8.5248939632551277</v>
      </c>
      <c r="M10" s="383">
        <f t="shared" si="3"/>
        <v>10.756125394984672</v>
      </c>
      <c r="N10" s="383">
        <f t="shared" si="3"/>
        <v>13.075470427059237</v>
      </c>
      <c r="O10" s="383">
        <f t="shared" si="3"/>
        <v>14.95699593787821</v>
      </c>
      <c r="P10" s="383">
        <f t="shared" si="3"/>
        <v>16.778945425070155</v>
      </c>
      <c r="Q10" s="383">
        <f t="shared" si="3"/>
        <v>24.895216973994195</v>
      </c>
      <c r="R10" s="383">
        <f t="shared" si="3"/>
        <v>23.779353473055316</v>
      </c>
      <c r="S10" s="383">
        <f t="shared" si="3"/>
        <v>23.031854974165157</v>
      </c>
      <c r="T10" s="383">
        <f t="shared" si="3"/>
        <v>22.044329753656896</v>
      </c>
      <c r="U10" s="383">
        <f t="shared" si="3"/>
        <v>28.337433965725065</v>
      </c>
      <c r="V10" s="383">
        <f t="shared" si="3"/>
        <v>28.493444238342633</v>
      </c>
      <c r="W10" s="383">
        <f t="shared" si="3"/>
        <v>28.617715150578771</v>
      </c>
      <c r="X10" s="383">
        <f t="shared" si="3"/>
        <v>28.553269488530852</v>
      </c>
      <c r="Y10" s="383">
        <f t="shared" si="3"/>
        <v>28.546157460329482</v>
      </c>
      <c r="Z10" s="383">
        <f t="shared" si="3"/>
        <v>28.571087672069247</v>
      </c>
      <c r="AA10" s="383">
        <f t="shared" si="3"/>
        <v>28.584757320931885</v>
      </c>
      <c r="AB10" s="383">
        <f t="shared" si="3"/>
        <v>28.645442011302151</v>
      </c>
      <c r="AC10" s="383">
        <f t="shared" si="3"/>
        <v>28.498550784917132</v>
      </c>
      <c r="AD10" s="383">
        <f t="shared" si="3"/>
        <v>28.32487433827513</v>
      </c>
      <c r="AE10" s="383">
        <f t="shared" si="3"/>
        <v>28.31047612762859</v>
      </c>
      <c r="AF10" s="383">
        <f t="shared" si="3"/>
        <v>28.176503300448154</v>
      </c>
      <c r="AG10" s="383">
        <f t="shared" si="3"/>
        <v>27.984575570347822</v>
      </c>
      <c r="AH10" s="383">
        <f t="shared" si="3"/>
        <v>27.866798907380343</v>
      </c>
      <c r="AI10" s="383">
        <f t="shared" si="3"/>
        <v>27.940624805001875</v>
      </c>
      <c r="AJ10" s="424">
        <f t="shared" si="3"/>
        <v>27.739784517999322</v>
      </c>
      <c r="AK10" s="174"/>
    </row>
    <row r="11" spans="1:37" ht="15.75" x14ac:dyDescent="0.25">
      <c r="A11" s="177"/>
      <c r="B11" s="204"/>
      <c r="C11" s="174"/>
      <c r="D11" s="327"/>
      <c r="E11" s="328"/>
      <c r="F11" s="205"/>
      <c r="G11" s="205"/>
      <c r="H11" s="205"/>
      <c r="I11" s="208"/>
      <c r="J11" s="329"/>
      <c r="K11" s="330"/>
      <c r="L11" s="331"/>
      <c r="M11" s="332"/>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row>
    <row r="12" spans="1:37" ht="15.75" x14ac:dyDescent="0.25">
      <c r="A12" s="177"/>
      <c r="B12" s="204"/>
      <c r="C12" s="174"/>
      <c r="D12" s="333"/>
      <c r="E12" s="33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row>
    <row r="13" spans="1:37" ht="15.75" x14ac:dyDescent="0.25">
      <c r="A13" s="177"/>
      <c r="B13" s="204"/>
      <c r="C13" s="205"/>
      <c r="D13" s="327"/>
      <c r="E13" s="328"/>
      <c r="F13" s="205"/>
      <c r="G13" s="205"/>
      <c r="H13" s="205"/>
      <c r="I13" s="205"/>
      <c r="J13" s="205"/>
      <c r="K13" s="205"/>
      <c r="L13" s="205"/>
      <c r="M13" s="205"/>
      <c r="N13" s="205"/>
      <c r="O13" s="205"/>
      <c r="P13" s="174"/>
      <c r="Q13" s="174"/>
      <c r="R13" s="174"/>
      <c r="S13" s="174"/>
      <c r="T13" s="174"/>
      <c r="U13" s="174"/>
      <c r="V13" s="174"/>
      <c r="W13" s="174"/>
      <c r="X13" s="174"/>
      <c r="Y13" s="174"/>
      <c r="Z13" s="174"/>
      <c r="AA13" s="174"/>
      <c r="AB13" s="174"/>
      <c r="AC13" s="174"/>
      <c r="AD13" s="174"/>
      <c r="AE13" s="174"/>
      <c r="AF13" s="174"/>
      <c r="AG13" s="174"/>
      <c r="AH13" s="174"/>
      <c r="AI13" s="174"/>
      <c r="AJ13" s="174"/>
      <c r="AK13" s="174"/>
    </row>
    <row r="14" spans="1:37" ht="15.75" x14ac:dyDescent="0.25">
      <c r="A14" s="177"/>
      <c r="B14" s="204"/>
      <c r="C14" s="205"/>
      <c r="D14" s="335" t="str">
        <f>'TITLE PAGE'!B9</f>
        <v>Company:</v>
      </c>
      <c r="E14" s="158" t="str">
        <f>'TITLE PAGE'!D9</f>
        <v>South Staffs Water</v>
      </c>
      <c r="F14" s="205"/>
      <c r="G14" s="205"/>
      <c r="H14" s="205"/>
      <c r="I14" s="205"/>
      <c r="J14" s="205"/>
      <c r="K14" s="205"/>
      <c r="L14" s="205"/>
      <c r="M14" s="205"/>
      <c r="N14" s="205"/>
      <c r="O14" s="205"/>
      <c r="P14" s="174"/>
      <c r="Q14" s="174"/>
      <c r="R14" s="174"/>
      <c r="S14" s="174"/>
      <c r="T14" s="174"/>
      <c r="U14" s="174"/>
      <c r="V14" s="174"/>
      <c r="W14" s="174"/>
      <c r="X14" s="174"/>
      <c r="Y14" s="174"/>
      <c r="Z14" s="174"/>
      <c r="AA14" s="174"/>
      <c r="AB14" s="174"/>
      <c r="AC14" s="174"/>
      <c r="AD14" s="174"/>
      <c r="AE14" s="174"/>
      <c r="AF14" s="174"/>
      <c r="AG14" s="174"/>
      <c r="AH14" s="174"/>
      <c r="AI14" s="174"/>
      <c r="AJ14" s="174"/>
      <c r="AK14" s="174"/>
    </row>
    <row r="15" spans="1:37" ht="15.75" x14ac:dyDescent="0.25">
      <c r="A15" s="177"/>
      <c r="B15" s="204"/>
      <c r="C15" s="205"/>
      <c r="D15" s="336" t="str">
        <f>'TITLE PAGE'!B10</f>
        <v>Resource Zone Name:</v>
      </c>
      <c r="E15" s="162" t="str">
        <f>'TITLE PAGE'!D10</f>
        <v>South Staffs WRZ</v>
      </c>
      <c r="F15" s="205"/>
      <c r="G15" s="205"/>
      <c r="H15" s="205"/>
      <c r="I15" s="205"/>
      <c r="J15" s="205"/>
      <c r="K15" s="205"/>
      <c r="L15" s="205"/>
      <c r="M15" s="205"/>
      <c r="N15" s="205"/>
      <c r="O15" s="205"/>
      <c r="P15" s="174"/>
      <c r="Q15" s="174"/>
      <c r="R15" s="174"/>
      <c r="S15" s="174"/>
      <c r="T15" s="174"/>
      <c r="U15" s="174"/>
      <c r="V15" s="174"/>
      <c r="W15" s="174"/>
      <c r="X15" s="174"/>
      <c r="Y15" s="174"/>
      <c r="Z15" s="174"/>
      <c r="AA15" s="174"/>
      <c r="AB15" s="174"/>
      <c r="AC15" s="174"/>
      <c r="AD15" s="174"/>
      <c r="AE15" s="174"/>
      <c r="AF15" s="174"/>
      <c r="AG15" s="174"/>
      <c r="AH15" s="174"/>
      <c r="AI15" s="174"/>
      <c r="AJ15" s="174"/>
      <c r="AK15" s="174"/>
    </row>
    <row r="16" spans="1:37" ht="15.75" x14ac:dyDescent="0.25">
      <c r="A16" s="177"/>
      <c r="B16" s="204"/>
      <c r="C16" s="205"/>
      <c r="D16" s="336" t="str">
        <f>'TITLE PAGE'!B11</f>
        <v>Resource Zone Number:</v>
      </c>
      <c r="E16" s="165">
        <f>'TITLE PAGE'!D11</f>
        <v>1</v>
      </c>
      <c r="F16" s="205"/>
      <c r="G16" s="205"/>
      <c r="H16" s="205"/>
      <c r="I16" s="205"/>
      <c r="J16" s="205"/>
      <c r="K16" s="205"/>
      <c r="L16" s="205"/>
      <c r="M16" s="205"/>
      <c r="N16" s="205"/>
      <c r="O16" s="205"/>
      <c r="P16" s="174"/>
      <c r="Q16" s="174"/>
      <c r="R16" s="174"/>
      <c r="S16" s="174"/>
      <c r="T16" s="174"/>
      <c r="U16" s="174"/>
      <c r="V16" s="174"/>
      <c r="W16" s="174"/>
      <c r="X16" s="174"/>
      <c r="Y16" s="174"/>
      <c r="Z16" s="174"/>
      <c r="AA16" s="174"/>
      <c r="AB16" s="174"/>
      <c r="AC16" s="174"/>
      <c r="AD16" s="174"/>
      <c r="AE16" s="174"/>
      <c r="AF16" s="174"/>
      <c r="AG16" s="174"/>
      <c r="AH16" s="174"/>
      <c r="AI16" s="174"/>
      <c r="AJ16" s="174"/>
      <c r="AK16" s="174"/>
    </row>
    <row r="17" spans="1:37" ht="15.75" x14ac:dyDescent="0.25">
      <c r="A17" s="177"/>
      <c r="B17" s="204"/>
      <c r="C17" s="205"/>
      <c r="D17" s="336" t="str">
        <f>'TITLE PAGE'!B12</f>
        <v xml:space="preserve">Planning Scenario Name:                                                                     </v>
      </c>
      <c r="E17" s="162" t="str">
        <f>'TITLE PAGE'!D12</f>
        <v>Dry Year Annual Average</v>
      </c>
      <c r="F17" s="205"/>
      <c r="G17" s="205"/>
      <c r="H17" s="205"/>
      <c r="I17" s="205"/>
      <c r="J17" s="205"/>
      <c r="K17" s="205"/>
      <c r="L17" s="205"/>
      <c r="M17" s="205"/>
      <c r="N17" s="205"/>
      <c r="O17" s="205"/>
      <c r="P17" s="174"/>
      <c r="Q17" s="174"/>
      <c r="R17" s="174"/>
      <c r="S17" s="174"/>
      <c r="T17" s="174"/>
      <c r="U17" s="174"/>
      <c r="V17" s="174"/>
      <c r="W17" s="174"/>
      <c r="X17" s="174"/>
      <c r="Y17" s="174"/>
      <c r="Z17" s="174"/>
      <c r="AA17" s="174"/>
      <c r="AB17" s="174"/>
      <c r="AC17" s="174"/>
      <c r="AD17" s="174"/>
      <c r="AE17" s="174"/>
      <c r="AF17" s="174"/>
      <c r="AG17" s="174"/>
      <c r="AH17" s="174"/>
      <c r="AI17" s="174"/>
      <c r="AJ17" s="174"/>
      <c r="AK17" s="174"/>
    </row>
    <row r="18" spans="1:37" ht="15.75" x14ac:dyDescent="0.25">
      <c r="A18" s="177"/>
      <c r="B18" s="204"/>
      <c r="C18" s="205"/>
      <c r="D18" s="337" t="str">
        <f>'TITLE PAGE'!B13</f>
        <v xml:space="preserve">Chosen Level of Service:  </v>
      </c>
      <c r="E18" s="170" t="str">
        <f>'TITLE PAGE'!D13</f>
        <v>1 in 40 years</v>
      </c>
      <c r="F18" s="205"/>
      <c r="G18" s="205"/>
      <c r="H18" s="205"/>
      <c r="I18" s="205"/>
      <c r="J18" s="205"/>
      <c r="K18" s="205"/>
      <c r="L18" s="205"/>
      <c r="M18" s="205"/>
      <c r="N18" s="205"/>
      <c r="O18" s="205"/>
      <c r="P18" s="174"/>
      <c r="Q18" s="174"/>
      <c r="R18" s="174"/>
      <c r="S18" s="174"/>
      <c r="T18" s="174"/>
      <c r="U18" s="174"/>
      <c r="V18" s="174"/>
      <c r="W18" s="174"/>
      <c r="X18" s="174"/>
      <c r="Y18" s="174"/>
      <c r="Z18" s="174"/>
      <c r="AA18" s="174"/>
      <c r="AB18" s="174"/>
      <c r="AC18" s="174"/>
      <c r="AD18" s="174"/>
      <c r="AE18" s="174"/>
      <c r="AF18" s="174"/>
      <c r="AG18" s="174"/>
      <c r="AH18" s="174"/>
      <c r="AI18" s="174"/>
      <c r="AJ18" s="174"/>
      <c r="AK18" s="174"/>
    </row>
    <row r="19" spans="1:37" ht="15.75" x14ac:dyDescent="0.25">
      <c r="A19" s="177"/>
      <c r="B19" s="204"/>
      <c r="C19" s="205"/>
      <c r="D19" s="327"/>
      <c r="E19" s="354"/>
      <c r="F19" s="205"/>
      <c r="G19" s="205"/>
      <c r="H19" s="205"/>
      <c r="I19" s="205"/>
      <c r="J19" s="205"/>
      <c r="K19" s="205"/>
      <c r="L19" s="205"/>
      <c r="M19" s="205"/>
      <c r="N19" s="205"/>
      <c r="O19" s="205"/>
      <c r="P19" s="174"/>
      <c r="Q19" s="174"/>
      <c r="R19" s="174"/>
      <c r="S19" s="174"/>
      <c r="T19" s="174"/>
      <c r="U19" s="174"/>
      <c r="V19" s="174"/>
      <c r="W19" s="174"/>
      <c r="X19" s="174"/>
      <c r="Y19" s="174"/>
      <c r="Z19" s="174"/>
      <c r="AA19" s="174"/>
      <c r="AB19" s="174"/>
      <c r="AC19" s="174"/>
      <c r="AD19" s="174"/>
      <c r="AE19" s="174"/>
      <c r="AF19" s="174"/>
      <c r="AG19" s="174"/>
      <c r="AH19" s="174"/>
      <c r="AI19" s="174"/>
      <c r="AJ19" s="174"/>
      <c r="AK19" s="174"/>
    </row>
  </sheetData>
  <mergeCells count="1">
    <mergeCell ref="B3:B10"/>
  </mergeCells>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zoomScale="80" zoomScaleNormal="80" workbookViewId="0">
      <selection activeCell="R16" sqref="R16"/>
    </sheetView>
  </sheetViews>
  <sheetFormatPr defaultColWidth="8.88671875" defaultRowHeight="15" x14ac:dyDescent="0.2"/>
  <cols>
    <col min="1" max="1" width="2.109375" customWidth="1"/>
    <col min="2" max="2" width="13.88671875" customWidth="1"/>
    <col min="3" max="6" width="13" customWidth="1"/>
    <col min="7" max="7" width="16.5546875" customWidth="1"/>
    <col min="8" max="12" width="12.21875" customWidth="1"/>
    <col min="13" max="13" width="11.109375" customWidth="1"/>
    <col min="14" max="14" width="17.44140625" customWidth="1"/>
    <col min="15" max="20" width="12.21875" customWidth="1"/>
    <col min="21" max="21" width="13.6640625" customWidth="1"/>
    <col min="22" max="22" width="13.44140625" customWidth="1"/>
    <col min="23" max="23" width="14" bestFit="1" customWidth="1"/>
    <col min="257" max="257" width="2.109375" customWidth="1"/>
    <col min="258" max="258" width="13.88671875" customWidth="1"/>
    <col min="259" max="262" width="13" customWidth="1"/>
    <col min="263" max="263" width="16.5546875" customWidth="1"/>
    <col min="264" max="268" width="12.21875" customWidth="1"/>
    <col min="269" max="269" width="11.109375" customWidth="1"/>
    <col min="270" max="270" width="17.44140625" customWidth="1"/>
    <col min="271" max="276" width="12.21875" customWidth="1"/>
    <col min="277" max="277" width="13.6640625" customWidth="1"/>
    <col min="278" max="278" width="13.44140625" customWidth="1"/>
    <col min="513" max="513" width="2.109375" customWidth="1"/>
    <col min="514" max="514" width="13.88671875" customWidth="1"/>
    <col min="515" max="518" width="13" customWidth="1"/>
    <col min="519" max="519" width="16.5546875" customWidth="1"/>
    <col min="520" max="524" width="12.21875" customWidth="1"/>
    <col min="525" max="525" width="11.109375" customWidth="1"/>
    <col min="526" max="526" width="17.44140625" customWidth="1"/>
    <col min="527" max="532" width="12.21875" customWidth="1"/>
    <col min="533" max="533" width="13.6640625" customWidth="1"/>
    <col min="534" max="534" width="13.44140625" customWidth="1"/>
    <col min="769" max="769" width="2.109375" customWidth="1"/>
    <col min="770" max="770" width="13.88671875" customWidth="1"/>
    <col min="771" max="774" width="13" customWidth="1"/>
    <col min="775" max="775" width="16.5546875" customWidth="1"/>
    <col min="776" max="780" width="12.21875" customWidth="1"/>
    <col min="781" max="781" width="11.109375" customWidth="1"/>
    <col min="782" max="782" width="17.44140625" customWidth="1"/>
    <col min="783" max="788" width="12.21875" customWidth="1"/>
    <col min="789" max="789" width="13.6640625" customWidth="1"/>
    <col min="790" max="790" width="13.44140625" customWidth="1"/>
    <col min="1025" max="1025" width="2.109375" customWidth="1"/>
    <col min="1026" max="1026" width="13.88671875" customWidth="1"/>
    <col min="1027" max="1030" width="13" customWidth="1"/>
    <col min="1031" max="1031" width="16.5546875" customWidth="1"/>
    <col min="1032" max="1036" width="12.21875" customWidth="1"/>
    <col min="1037" max="1037" width="11.109375" customWidth="1"/>
    <col min="1038" max="1038" width="17.44140625" customWidth="1"/>
    <col min="1039" max="1044" width="12.21875" customWidth="1"/>
    <col min="1045" max="1045" width="13.6640625" customWidth="1"/>
    <col min="1046" max="1046" width="13.44140625" customWidth="1"/>
    <col min="1281" max="1281" width="2.109375" customWidth="1"/>
    <col min="1282" max="1282" width="13.88671875" customWidth="1"/>
    <col min="1283" max="1286" width="13" customWidth="1"/>
    <col min="1287" max="1287" width="16.5546875" customWidth="1"/>
    <col min="1288" max="1292" width="12.21875" customWidth="1"/>
    <col min="1293" max="1293" width="11.109375" customWidth="1"/>
    <col min="1294" max="1294" width="17.44140625" customWidth="1"/>
    <col min="1295" max="1300" width="12.21875" customWidth="1"/>
    <col min="1301" max="1301" width="13.6640625" customWidth="1"/>
    <col min="1302" max="1302" width="13.44140625" customWidth="1"/>
    <col min="1537" max="1537" width="2.109375" customWidth="1"/>
    <col min="1538" max="1538" width="13.88671875" customWidth="1"/>
    <col min="1539" max="1542" width="13" customWidth="1"/>
    <col min="1543" max="1543" width="16.5546875" customWidth="1"/>
    <col min="1544" max="1548" width="12.21875" customWidth="1"/>
    <col min="1549" max="1549" width="11.109375" customWidth="1"/>
    <col min="1550" max="1550" width="17.44140625" customWidth="1"/>
    <col min="1551" max="1556" width="12.21875" customWidth="1"/>
    <col min="1557" max="1557" width="13.6640625" customWidth="1"/>
    <col min="1558" max="1558" width="13.44140625" customWidth="1"/>
    <col min="1793" max="1793" width="2.109375" customWidth="1"/>
    <col min="1794" max="1794" width="13.88671875" customWidth="1"/>
    <col min="1795" max="1798" width="13" customWidth="1"/>
    <col min="1799" max="1799" width="16.5546875" customWidth="1"/>
    <col min="1800" max="1804" width="12.21875" customWidth="1"/>
    <col min="1805" max="1805" width="11.109375" customWidth="1"/>
    <col min="1806" max="1806" width="17.44140625" customWidth="1"/>
    <col min="1807" max="1812" width="12.21875" customWidth="1"/>
    <col min="1813" max="1813" width="13.6640625" customWidth="1"/>
    <col min="1814" max="1814" width="13.44140625" customWidth="1"/>
    <col min="2049" max="2049" width="2.109375" customWidth="1"/>
    <col min="2050" max="2050" width="13.88671875" customWidth="1"/>
    <col min="2051" max="2054" width="13" customWidth="1"/>
    <col min="2055" max="2055" width="16.5546875" customWidth="1"/>
    <col min="2056" max="2060" width="12.21875" customWidth="1"/>
    <col min="2061" max="2061" width="11.109375" customWidth="1"/>
    <col min="2062" max="2062" width="17.44140625" customWidth="1"/>
    <col min="2063" max="2068" width="12.21875" customWidth="1"/>
    <col min="2069" max="2069" width="13.6640625" customWidth="1"/>
    <col min="2070" max="2070" width="13.44140625" customWidth="1"/>
    <col min="2305" max="2305" width="2.109375" customWidth="1"/>
    <col min="2306" max="2306" width="13.88671875" customWidth="1"/>
    <col min="2307" max="2310" width="13" customWidth="1"/>
    <col min="2311" max="2311" width="16.5546875" customWidth="1"/>
    <col min="2312" max="2316" width="12.21875" customWidth="1"/>
    <col min="2317" max="2317" width="11.109375" customWidth="1"/>
    <col min="2318" max="2318" width="17.44140625" customWidth="1"/>
    <col min="2319" max="2324" width="12.21875" customWidth="1"/>
    <col min="2325" max="2325" width="13.6640625" customWidth="1"/>
    <col min="2326" max="2326" width="13.44140625" customWidth="1"/>
    <col min="2561" max="2561" width="2.109375" customWidth="1"/>
    <col min="2562" max="2562" width="13.88671875" customWidth="1"/>
    <col min="2563" max="2566" width="13" customWidth="1"/>
    <col min="2567" max="2567" width="16.5546875" customWidth="1"/>
    <col min="2568" max="2572" width="12.21875" customWidth="1"/>
    <col min="2573" max="2573" width="11.109375" customWidth="1"/>
    <col min="2574" max="2574" width="17.44140625" customWidth="1"/>
    <col min="2575" max="2580" width="12.21875" customWidth="1"/>
    <col min="2581" max="2581" width="13.6640625" customWidth="1"/>
    <col min="2582" max="2582" width="13.44140625" customWidth="1"/>
    <col min="2817" max="2817" width="2.109375" customWidth="1"/>
    <col min="2818" max="2818" width="13.88671875" customWidth="1"/>
    <col min="2819" max="2822" width="13" customWidth="1"/>
    <col min="2823" max="2823" width="16.5546875" customWidth="1"/>
    <col min="2824" max="2828" width="12.21875" customWidth="1"/>
    <col min="2829" max="2829" width="11.109375" customWidth="1"/>
    <col min="2830" max="2830" width="17.44140625" customWidth="1"/>
    <col min="2831" max="2836" width="12.21875" customWidth="1"/>
    <col min="2837" max="2837" width="13.6640625" customWidth="1"/>
    <col min="2838" max="2838" width="13.44140625" customWidth="1"/>
    <col min="3073" max="3073" width="2.109375" customWidth="1"/>
    <col min="3074" max="3074" width="13.88671875" customWidth="1"/>
    <col min="3075" max="3078" width="13" customWidth="1"/>
    <col min="3079" max="3079" width="16.5546875" customWidth="1"/>
    <col min="3080" max="3084" width="12.21875" customWidth="1"/>
    <col min="3085" max="3085" width="11.109375" customWidth="1"/>
    <col min="3086" max="3086" width="17.44140625" customWidth="1"/>
    <col min="3087" max="3092" width="12.21875" customWidth="1"/>
    <col min="3093" max="3093" width="13.6640625" customWidth="1"/>
    <col min="3094" max="3094" width="13.44140625" customWidth="1"/>
    <col min="3329" max="3329" width="2.109375" customWidth="1"/>
    <col min="3330" max="3330" width="13.88671875" customWidth="1"/>
    <col min="3331" max="3334" width="13" customWidth="1"/>
    <col min="3335" max="3335" width="16.5546875" customWidth="1"/>
    <col min="3336" max="3340" width="12.21875" customWidth="1"/>
    <col min="3341" max="3341" width="11.109375" customWidth="1"/>
    <col min="3342" max="3342" width="17.44140625" customWidth="1"/>
    <col min="3343" max="3348" width="12.21875" customWidth="1"/>
    <col min="3349" max="3349" width="13.6640625" customWidth="1"/>
    <col min="3350" max="3350" width="13.44140625" customWidth="1"/>
    <col min="3585" max="3585" width="2.109375" customWidth="1"/>
    <col min="3586" max="3586" width="13.88671875" customWidth="1"/>
    <col min="3587" max="3590" width="13" customWidth="1"/>
    <col min="3591" max="3591" width="16.5546875" customWidth="1"/>
    <col min="3592" max="3596" width="12.21875" customWidth="1"/>
    <col min="3597" max="3597" width="11.109375" customWidth="1"/>
    <col min="3598" max="3598" width="17.44140625" customWidth="1"/>
    <col min="3599" max="3604" width="12.21875" customWidth="1"/>
    <col min="3605" max="3605" width="13.6640625" customWidth="1"/>
    <col min="3606" max="3606" width="13.44140625" customWidth="1"/>
    <col min="3841" max="3841" width="2.109375" customWidth="1"/>
    <col min="3842" max="3842" width="13.88671875" customWidth="1"/>
    <col min="3843" max="3846" width="13" customWidth="1"/>
    <col min="3847" max="3847" width="16.5546875" customWidth="1"/>
    <col min="3848" max="3852" width="12.21875" customWidth="1"/>
    <col min="3853" max="3853" width="11.109375" customWidth="1"/>
    <col min="3854" max="3854" width="17.44140625" customWidth="1"/>
    <col min="3855" max="3860" width="12.21875" customWidth="1"/>
    <col min="3861" max="3861" width="13.6640625" customWidth="1"/>
    <col min="3862" max="3862" width="13.44140625" customWidth="1"/>
    <col min="4097" max="4097" width="2.109375" customWidth="1"/>
    <col min="4098" max="4098" width="13.88671875" customWidth="1"/>
    <col min="4099" max="4102" width="13" customWidth="1"/>
    <col min="4103" max="4103" width="16.5546875" customWidth="1"/>
    <col min="4104" max="4108" width="12.21875" customWidth="1"/>
    <col min="4109" max="4109" width="11.109375" customWidth="1"/>
    <col min="4110" max="4110" width="17.44140625" customWidth="1"/>
    <col min="4111" max="4116" width="12.21875" customWidth="1"/>
    <col min="4117" max="4117" width="13.6640625" customWidth="1"/>
    <col min="4118" max="4118" width="13.44140625" customWidth="1"/>
    <col min="4353" max="4353" width="2.109375" customWidth="1"/>
    <col min="4354" max="4354" width="13.88671875" customWidth="1"/>
    <col min="4355" max="4358" width="13" customWidth="1"/>
    <col min="4359" max="4359" width="16.5546875" customWidth="1"/>
    <col min="4360" max="4364" width="12.21875" customWidth="1"/>
    <col min="4365" max="4365" width="11.109375" customWidth="1"/>
    <col min="4366" max="4366" width="17.44140625" customWidth="1"/>
    <col min="4367" max="4372" width="12.21875" customWidth="1"/>
    <col min="4373" max="4373" width="13.6640625" customWidth="1"/>
    <col min="4374" max="4374" width="13.44140625" customWidth="1"/>
    <col min="4609" max="4609" width="2.109375" customWidth="1"/>
    <col min="4610" max="4610" width="13.88671875" customWidth="1"/>
    <col min="4611" max="4614" width="13" customWidth="1"/>
    <col min="4615" max="4615" width="16.5546875" customWidth="1"/>
    <col min="4616" max="4620" width="12.21875" customWidth="1"/>
    <col min="4621" max="4621" width="11.109375" customWidth="1"/>
    <col min="4622" max="4622" width="17.44140625" customWidth="1"/>
    <col min="4623" max="4628" width="12.21875" customWidth="1"/>
    <col min="4629" max="4629" width="13.6640625" customWidth="1"/>
    <col min="4630" max="4630" width="13.44140625" customWidth="1"/>
    <col min="4865" max="4865" width="2.109375" customWidth="1"/>
    <col min="4866" max="4866" width="13.88671875" customWidth="1"/>
    <col min="4867" max="4870" width="13" customWidth="1"/>
    <col min="4871" max="4871" width="16.5546875" customWidth="1"/>
    <col min="4872" max="4876" width="12.21875" customWidth="1"/>
    <col min="4877" max="4877" width="11.109375" customWidth="1"/>
    <col min="4878" max="4878" width="17.44140625" customWidth="1"/>
    <col min="4879" max="4884" width="12.21875" customWidth="1"/>
    <col min="4885" max="4885" width="13.6640625" customWidth="1"/>
    <col min="4886" max="4886" width="13.44140625" customWidth="1"/>
    <col min="5121" max="5121" width="2.109375" customWidth="1"/>
    <col min="5122" max="5122" width="13.88671875" customWidth="1"/>
    <col min="5123" max="5126" width="13" customWidth="1"/>
    <col min="5127" max="5127" width="16.5546875" customWidth="1"/>
    <col min="5128" max="5132" width="12.21875" customWidth="1"/>
    <col min="5133" max="5133" width="11.109375" customWidth="1"/>
    <col min="5134" max="5134" width="17.44140625" customWidth="1"/>
    <col min="5135" max="5140" width="12.21875" customWidth="1"/>
    <col min="5141" max="5141" width="13.6640625" customWidth="1"/>
    <col min="5142" max="5142" width="13.44140625" customWidth="1"/>
    <col min="5377" max="5377" width="2.109375" customWidth="1"/>
    <col min="5378" max="5378" width="13.88671875" customWidth="1"/>
    <col min="5379" max="5382" width="13" customWidth="1"/>
    <col min="5383" max="5383" width="16.5546875" customWidth="1"/>
    <col min="5384" max="5388" width="12.21875" customWidth="1"/>
    <col min="5389" max="5389" width="11.109375" customWidth="1"/>
    <col min="5390" max="5390" width="17.44140625" customWidth="1"/>
    <col min="5391" max="5396" width="12.21875" customWidth="1"/>
    <col min="5397" max="5397" width="13.6640625" customWidth="1"/>
    <col min="5398" max="5398" width="13.44140625" customWidth="1"/>
    <col min="5633" max="5633" width="2.109375" customWidth="1"/>
    <col min="5634" max="5634" width="13.88671875" customWidth="1"/>
    <col min="5635" max="5638" width="13" customWidth="1"/>
    <col min="5639" max="5639" width="16.5546875" customWidth="1"/>
    <col min="5640" max="5644" width="12.21875" customWidth="1"/>
    <col min="5645" max="5645" width="11.109375" customWidth="1"/>
    <col min="5646" max="5646" width="17.44140625" customWidth="1"/>
    <col min="5647" max="5652" width="12.21875" customWidth="1"/>
    <col min="5653" max="5653" width="13.6640625" customWidth="1"/>
    <col min="5654" max="5654" width="13.44140625" customWidth="1"/>
    <col min="5889" max="5889" width="2.109375" customWidth="1"/>
    <col min="5890" max="5890" width="13.88671875" customWidth="1"/>
    <col min="5891" max="5894" width="13" customWidth="1"/>
    <col min="5895" max="5895" width="16.5546875" customWidth="1"/>
    <col min="5896" max="5900" width="12.21875" customWidth="1"/>
    <col min="5901" max="5901" width="11.109375" customWidth="1"/>
    <col min="5902" max="5902" width="17.44140625" customWidth="1"/>
    <col min="5903" max="5908" width="12.21875" customWidth="1"/>
    <col min="5909" max="5909" width="13.6640625" customWidth="1"/>
    <col min="5910" max="5910" width="13.44140625" customWidth="1"/>
    <col min="6145" max="6145" width="2.109375" customWidth="1"/>
    <col min="6146" max="6146" width="13.88671875" customWidth="1"/>
    <col min="6147" max="6150" width="13" customWidth="1"/>
    <col min="6151" max="6151" width="16.5546875" customWidth="1"/>
    <col min="6152" max="6156" width="12.21875" customWidth="1"/>
    <col min="6157" max="6157" width="11.109375" customWidth="1"/>
    <col min="6158" max="6158" width="17.44140625" customWidth="1"/>
    <col min="6159" max="6164" width="12.21875" customWidth="1"/>
    <col min="6165" max="6165" width="13.6640625" customWidth="1"/>
    <col min="6166" max="6166" width="13.44140625" customWidth="1"/>
    <col min="6401" max="6401" width="2.109375" customWidth="1"/>
    <col min="6402" max="6402" width="13.88671875" customWidth="1"/>
    <col min="6403" max="6406" width="13" customWidth="1"/>
    <col min="6407" max="6407" width="16.5546875" customWidth="1"/>
    <col min="6408" max="6412" width="12.21875" customWidth="1"/>
    <col min="6413" max="6413" width="11.109375" customWidth="1"/>
    <col min="6414" max="6414" width="17.44140625" customWidth="1"/>
    <col min="6415" max="6420" width="12.21875" customWidth="1"/>
    <col min="6421" max="6421" width="13.6640625" customWidth="1"/>
    <col min="6422" max="6422" width="13.44140625" customWidth="1"/>
    <col min="6657" max="6657" width="2.109375" customWidth="1"/>
    <col min="6658" max="6658" width="13.88671875" customWidth="1"/>
    <col min="6659" max="6662" width="13" customWidth="1"/>
    <col min="6663" max="6663" width="16.5546875" customWidth="1"/>
    <col min="6664" max="6668" width="12.21875" customWidth="1"/>
    <col min="6669" max="6669" width="11.109375" customWidth="1"/>
    <col min="6670" max="6670" width="17.44140625" customWidth="1"/>
    <col min="6671" max="6676" width="12.21875" customWidth="1"/>
    <col min="6677" max="6677" width="13.6640625" customWidth="1"/>
    <col min="6678" max="6678" width="13.44140625" customWidth="1"/>
    <col min="6913" max="6913" width="2.109375" customWidth="1"/>
    <col min="6914" max="6914" width="13.88671875" customWidth="1"/>
    <col min="6915" max="6918" width="13" customWidth="1"/>
    <col min="6919" max="6919" width="16.5546875" customWidth="1"/>
    <col min="6920" max="6924" width="12.21875" customWidth="1"/>
    <col min="6925" max="6925" width="11.109375" customWidth="1"/>
    <col min="6926" max="6926" width="17.44140625" customWidth="1"/>
    <col min="6927" max="6932" width="12.21875" customWidth="1"/>
    <col min="6933" max="6933" width="13.6640625" customWidth="1"/>
    <col min="6934" max="6934" width="13.44140625" customWidth="1"/>
    <col min="7169" max="7169" width="2.109375" customWidth="1"/>
    <col min="7170" max="7170" width="13.88671875" customWidth="1"/>
    <col min="7171" max="7174" width="13" customWidth="1"/>
    <col min="7175" max="7175" width="16.5546875" customWidth="1"/>
    <col min="7176" max="7180" width="12.21875" customWidth="1"/>
    <col min="7181" max="7181" width="11.109375" customWidth="1"/>
    <col min="7182" max="7182" width="17.44140625" customWidth="1"/>
    <col min="7183" max="7188" width="12.21875" customWidth="1"/>
    <col min="7189" max="7189" width="13.6640625" customWidth="1"/>
    <col min="7190" max="7190" width="13.44140625" customWidth="1"/>
    <col min="7425" max="7425" width="2.109375" customWidth="1"/>
    <col min="7426" max="7426" width="13.88671875" customWidth="1"/>
    <col min="7427" max="7430" width="13" customWidth="1"/>
    <col min="7431" max="7431" width="16.5546875" customWidth="1"/>
    <col min="7432" max="7436" width="12.21875" customWidth="1"/>
    <col min="7437" max="7437" width="11.109375" customWidth="1"/>
    <col min="7438" max="7438" width="17.44140625" customWidth="1"/>
    <col min="7439" max="7444" width="12.21875" customWidth="1"/>
    <col min="7445" max="7445" width="13.6640625" customWidth="1"/>
    <col min="7446" max="7446" width="13.44140625" customWidth="1"/>
    <col min="7681" max="7681" width="2.109375" customWidth="1"/>
    <col min="7682" max="7682" width="13.88671875" customWidth="1"/>
    <col min="7683" max="7686" width="13" customWidth="1"/>
    <col min="7687" max="7687" width="16.5546875" customWidth="1"/>
    <col min="7688" max="7692" width="12.21875" customWidth="1"/>
    <col min="7693" max="7693" width="11.109375" customWidth="1"/>
    <col min="7694" max="7694" width="17.44140625" customWidth="1"/>
    <col min="7695" max="7700" width="12.21875" customWidth="1"/>
    <col min="7701" max="7701" width="13.6640625" customWidth="1"/>
    <col min="7702" max="7702" width="13.44140625" customWidth="1"/>
    <col min="7937" max="7937" width="2.109375" customWidth="1"/>
    <col min="7938" max="7938" width="13.88671875" customWidth="1"/>
    <col min="7939" max="7942" width="13" customWidth="1"/>
    <col min="7943" max="7943" width="16.5546875" customWidth="1"/>
    <col min="7944" max="7948" width="12.21875" customWidth="1"/>
    <col min="7949" max="7949" width="11.109375" customWidth="1"/>
    <col min="7950" max="7950" width="17.44140625" customWidth="1"/>
    <col min="7951" max="7956" width="12.21875" customWidth="1"/>
    <col min="7957" max="7957" width="13.6640625" customWidth="1"/>
    <col min="7958" max="7958" width="13.44140625" customWidth="1"/>
    <col min="8193" max="8193" width="2.109375" customWidth="1"/>
    <col min="8194" max="8194" width="13.88671875" customWidth="1"/>
    <col min="8195" max="8198" width="13" customWidth="1"/>
    <col min="8199" max="8199" width="16.5546875" customWidth="1"/>
    <col min="8200" max="8204" width="12.21875" customWidth="1"/>
    <col min="8205" max="8205" width="11.109375" customWidth="1"/>
    <col min="8206" max="8206" width="17.44140625" customWidth="1"/>
    <col min="8207" max="8212" width="12.21875" customWidth="1"/>
    <col min="8213" max="8213" width="13.6640625" customWidth="1"/>
    <col min="8214" max="8214" width="13.44140625" customWidth="1"/>
    <col min="8449" max="8449" width="2.109375" customWidth="1"/>
    <col min="8450" max="8450" width="13.88671875" customWidth="1"/>
    <col min="8451" max="8454" width="13" customWidth="1"/>
    <col min="8455" max="8455" width="16.5546875" customWidth="1"/>
    <col min="8456" max="8460" width="12.21875" customWidth="1"/>
    <col min="8461" max="8461" width="11.109375" customWidth="1"/>
    <col min="8462" max="8462" width="17.44140625" customWidth="1"/>
    <col min="8463" max="8468" width="12.21875" customWidth="1"/>
    <col min="8469" max="8469" width="13.6640625" customWidth="1"/>
    <col min="8470" max="8470" width="13.44140625" customWidth="1"/>
    <col min="8705" max="8705" width="2.109375" customWidth="1"/>
    <col min="8706" max="8706" width="13.88671875" customWidth="1"/>
    <col min="8707" max="8710" width="13" customWidth="1"/>
    <col min="8711" max="8711" width="16.5546875" customWidth="1"/>
    <col min="8712" max="8716" width="12.21875" customWidth="1"/>
    <col min="8717" max="8717" width="11.109375" customWidth="1"/>
    <col min="8718" max="8718" width="17.44140625" customWidth="1"/>
    <col min="8719" max="8724" width="12.21875" customWidth="1"/>
    <col min="8725" max="8725" width="13.6640625" customWidth="1"/>
    <col min="8726" max="8726" width="13.44140625" customWidth="1"/>
    <col min="8961" max="8961" width="2.109375" customWidth="1"/>
    <col min="8962" max="8962" width="13.88671875" customWidth="1"/>
    <col min="8963" max="8966" width="13" customWidth="1"/>
    <col min="8967" max="8967" width="16.5546875" customWidth="1"/>
    <col min="8968" max="8972" width="12.21875" customWidth="1"/>
    <col min="8973" max="8973" width="11.109375" customWidth="1"/>
    <col min="8974" max="8974" width="17.44140625" customWidth="1"/>
    <col min="8975" max="8980" width="12.21875" customWidth="1"/>
    <col min="8981" max="8981" width="13.6640625" customWidth="1"/>
    <col min="8982" max="8982" width="13.44140625" customWidth="1"/>
    <col min="9217" max="9217" width="2.109375" customWidth="1"/>
    <col min="9218" max="9218" width="13.88671875" customWidth="1"/>
    <col min="9219" max="9222" width="13" customWidth="1"/>
    <col min="9223" max="9223" width="16.5546875" customWidth="1"/>
    <col min="9224" max="9228" width="12.21875" customWidth="1"/>
    <col min="9229" max="9229" width="11.109375" customWidth="1"/>
    <col min="9230" max="9230" width="17.44140625" customWidth="1"/>
    <col min="9231" max="9236" width="12.21875" customWidth="1"/>
    <col min="9237" max="9237" width="13.6640625" customWidth="1"/>
    <col min="9238" max="9238" width="13.44140625" customWidth="1"/>
    <col min="9473" max="9473" width="2.109375" customWidth="1"/>
    <col min="9474" max="9474" width="13.88671875" customWidth="1"/>
    <col min="9475" max="9478" width="13" customWidth="1"/>
    <col min="9479" max="9479" width="16.5546875" customWidth="1"/>
    <col min="9480" max="9484" width="12.21875" customWidth="1"/>
    <col min="9485" max="9485" width="11.109375" customWidth="1"/>
    <col min="9486" max="9486" width="17.44140625" customWidth="1"/>
    <col min="9487" max="9492" width="12.21875" customWidth="1"/>
    <col min="9493" max="9493" width="13.6640625" customWidth="1"/>
    <col min="9494" max="9494" width="13.44140625" customWidth="1"/>
    <col min="9729" max="9729" width="2.109375" customWidth="1"/>
    <col min="9730" max="9730" width="13.88671875" customWidth="1"/>
    <col min="9731" max="9734" width="13" customWidth="1"/>
    <col min="9735" max="9735" width="16.5546875" customWidth="1"/>
    <col min="9736" max="9740" width="12.21875" customWidth="1"/>
    <col min="9741" max="9741" width="11.109375" customWidth="1"/>
    <col min="9742" max="9742" width="17.44140625" customWidth="1"/>
    <col min="9743" max="9748" width="12.21875" customWidth="1"/>
    <col min="9749" max="9749" width="13.6640625" customWidth="1"/>
    <col min="9750" max="9750" width="13.44140625" customWidth="1"/>
    <col min="9985" max="9985" width="2.109375" customWidth="1"/>
    <col min="9986" max="9986" width="13.88671875" customWidth="1"/>
    <col min="9987" max="9990" width="13" customWidth="1"/>
    <col min="9991" max="9991" width="16.5546875" customWidth="1"/>
    <col min="9992" max="9996" width="12.21875" customWidth="1"/>
    <col min="9997" max="9997" width="11.109375" customWidth="1"/>
    <col min="9998" max="9998" width="17.44140625" customWidth="1"/>
    <col min="9999" max="10004" width="12.21875" customWidth="1"/>
    <col min="10005" max="10005" width="13.6640625" customWidth="1"/>
    <col min="10006" max="10006" width="13.44140625" customWidth="1"/>
    <col min="10241" max="10241" width="2.109375" customWidth="1"/>
    <col min="10242" max="10242" width="13.88671875" customWidth="1"/>
    <col min="10243" max="10246" width="13" customWidth="1"/>
    <col min="10247" max="10247" width="16.5546875" customWidth="1"/>
    <col min="10248" max="10252" width="12.21875" customWidth="1"/>
    <col min="10253" max="10253" width="11.109375" customWidth="1"/>
    <col min="10254" max="10254" width="17.44140625" customWidth="1"/>
    <col min="10255" max="10260" width="12.21875" customWidth="1"/>
    <col min="10261" max="10261" width="13.6640625" customWidth="1"/>
    <col min="10262" max="10262" width="13.44140625" customWidth="1"/>
    <col min="10497" max="10497" width="2.109375" customWidth="1"/>
    <col min="10498" max="10498" width="13.88671875" customWidth="1"/>
    <col min="10499" max="10502" width="13" customWidth="1"/>
    <col min="10503" max="10503" width="16.5546875" customWidth="1"/>
    <col min="10504" max="10508" width="12.21875" customWidth="1"/>
    <col min="10509" max="10509" width="11.109375" customWidth="1"/>
    <col min="10510" max="10510" width="17.44140625" customWidth="1"/>
    <col min="10511" max="10516" width="12.21875" customWidth="1"/>
    <col min="10517" max="10517" width="13.6640625" customWidth="1"/>
    <col min="10518" max="10518" width="13.44140625" customWidth="1"/>
    <col min="10753" max="10753" width="2.109375" customWidth="1"/>
    <col min="10754" max="10754" width="13.88671875" customWidth="1"/>
    <col min="10755" max="10758" width="13" customWidth="1"/>
    <col min="10759" max="10759" width="16.5546875" customWidth="1"/>
    <col min="10760" max="10764" width="12.21875" customWidth="1"/>
    <col min="10765" max="10765" width="11.109375" customWidth="1"/>
    <col min="10766" max="10766" width="17.44140625" customWidth="1"/>
    <col min="10767" max="10772" width="12.21875" customWidth="1"/>
    <col min="10773" max="10773" width="13.6640625" customWidth="1"/>
    <col min="10774" max="10774" width="13.44140625" customWidth="1"/>
    <col min="11009" max="11009" width="2.109375" customWidth="1"/>
    <col min="11010" max="11010" width="13.88671875" customWidth="1"/>
    <col min="11011" max="11014" width="13" customWidth="1"/>
    <col min="11015" max="11015" width="16.5546875" customWidth="1"/>
    <col min="11016" max="11020" width="12.21875" customWidth="1"/>
    <col min="11021" max="11021" width="11.109375" customWidth="1"/>
    <col min="11022" max="11022" width="17.44140625" customWidth="1"/>
    <col min="11023" max="11028" width="12.21875" customWidth="1"/>
    <col min="11029" max="11029" width="13.6640625" customWidth="1"/>
    <col min="11030" max="11030" width="13.44140625" customWidth="1"/>
    <col min="11265" max="11265" width="2.109375" customWidth="1"/>
    <col min="11266" max="11266" width="13.88671875" customWidth="1"/>
    <col min="11267" max="11270" width="13" customWidth="1"/>
    <col min="11271" max="11271" width="16.5546875" customWidth="1"/>
    <col min="11272" max="11276" width="12.21875" customWidth="1"/>
    <col min="11277" max="11277" width="11.109375" customWidth="1"/>
    <col min="11278" max="11278" width="17.44140625" customWidth="1"/>
    <col min="11279" max="11284" width="12.21875" customWidth="1"/>
    <col min="11285" max="11285" width="13.6640625" customWidth="1"/>
    <col min="11286" max="11286" width="13.44140625" customWidth="1"/>
    <col min="11521" max="11521" width="2.109375" customWidth="1"/>
    <col min="11522" max="11522" width="13.88671875" customWidth="1"/>
    <col min="11523" max="11526" width="13" customWidth="1"/>
    <col min="11527" max="11527" width="16.5546875" customWidth="1"/>
    <col min="11528" max="11532" width="12.21875" customWidth="1"/>
    <col min="11533" max="11533" width="11.109375" customWidth="1"/>
    <col min="11534" max="11534" width="17.44140625" customWidth="1"/>
    <col min="11535" max="11540" width="12.21875" customWidth="1"/>
    <col min="11541" max="11541" width="13.6640625" customWidth="1"/>
    <col min="11542" max="11542" width="13.44140625" customWidth="1"/>
    <col min="11777" max="11777" width="2.109375" customWidth="1"/>
    <col min="11778" max="11778" width="13.88671875" customWidth="1"/>
    <col min="11779" max="11782" width="13" customWidth="1"/>
    <col min="11783" max="11783" width="16.5546875" customWidth="1"/>
    <col min="11784" max="11788" width="12.21875" customWidth="1"/>
    <col min="11789" max="11789" width="11.109375" customWidth="1"/>
    <col min="11790" max="11790" width="17.44140625" customWidth="1"/>
    <col min="11791" max="11796" width="12.21875" customWidth="1"/>
    <col min="11797" max="11797" width="13.6640625" customWidth="1"/>
    <col min="11798" max="11798" width="13.44140625" customWidth="1"/>
    <col min="12033" max="12033" width="2.109375" customWidth="1"/>
    <col min="12034" max="12034" width="13.88671875" customWidth="1"/>
    <col min="12035" max="12038" width="13" customWidth="1"/>
    <col min="12039" max="12039" width="16.5546875" customWidth="1"/>
    <col min="12040" max="12044" width="12.21875" customWidth="1"/>
    <col min="12045" max="12045" width="11.109375" customWidth="1"/>
    <col min="12046" max="12046" width="17.44140625" customWidth="1"/>
    <col min="12047" max="12052" width="12.21875" customWidth="1"/>
    <col min="12053" max="12053" width="13.6640625" customWidth="1"/>
    <col min="12054" max="12054" width="13.44140625" customWidth="1"/>
    <col min="12289" max="12289" width="2.109375" customWidth="1"/>
    <col min="12290" max="12290" width="13.88671875" customWidth="1"/>
    <col min="12291" max="12294" width="13" customWidth="1"/>
    <col min="12295" max="12295" width="16.5546875" customWidth="1"/>
    <col min="12296" max="12300" width="12.21875" customWidth="1"/>
    <col min="12301" max="12301" width="11.109375" customWidth="1"/>
    <col min="12302" max="12302" width="17.44140625" customWidth="1"/>
    <col min="12303" max="12308" width="12.21875" customWidth="1"/>
    <col min="12309" max="12309" width="13.6640625" customWidth="1"/>
    <col min="12310" max="12310" width="13.44140625" customWidth="1"/>
    <col min="12545" max="12545" width="2.109375" customWidth="1"/>
    <col min="12546" max="12546" width="13.88671875" customWidth="1"/>
    <col min="12547" max="12550" width="13" customWidth="1"/>
    <col min="12551" max="12551" width="16.5546875" customWidth="1"/>
    <col min="12552" max="12556" width="12.21875" customWidth="1"/>
    <col min="12557" max="12557" width="11.109375" customWidth="1"/>
    <col min="12558" max="12558" width="17.44140625" customWidth="1"/>
    <col min="12559" max="12564" width="12.21875" customWidth="1"/>
    <col min="12565" max="12565" width="13.6640625" customWidth="1"/>
    <col min="12566" max="12566" width="13.44140625" customWidth="1"/>
    <col min="12801" max="12801" width="2.109375" customWidth="1"/>
    <col min="12802" max="12802" width="13.88671875" customWidth="1"/>
    <col min="12803" max="12806" width="13" customWidth="1"/>
    <col min="12807" max="12807" width="16.5546875" customWidth="1"/>
    <col min="12808" max="12812" width="12.21875" customWidth="1"/>
    <col min="12813" max="12813" width="11.109375" customWidth="1"/>
    <col min="12814" max="12814" width="17.44140625" customWidth="1"/>
    <col min="12815" max="12820" width="12.21875" customWidth="1"/>
    <col min="12821" max="12821" width="13.6640625" customWidth="1"/>
    <col min="12822" max="12822" width="13.44140625" customWidth="1"/>
    <col min="13057" max="13057" width="2.109375" customWidth="1"/>
    <col min="13058" max="13058" width="13.88671875" customWidth="1"/>
    <col min="13059" max="13062" width="13" customWidth="1"/>
    <col min="13063" max="13063" width="16.5546875" customWidth="1"/>
    <col min="13064" max="13068" width="12.21875" customWidth="1"/>
    <col min="13069" max="13069" width="11.109375" customWidth="1"/>
    <col min="13070" max="13070" width="17.44140625" customWidth="1"/>
    <col min="13071" max="13076" width="12.21875" customWidth="1"/>
    <col min="13077" max="13077" width="13.6640625" customWidth="1"/>
    <col min="13078" max="13078" width="13.44140625" customWidth="1"/>
    <col min="13313" max="13313" width="2.109375" customWidth="1"/>
    <col min="13314" max="13314" width="13.88671875" customWidth="1"/>
    <col min="13315" max="13318" width="13" customWidth="1"/>
    <col min="13319" max="13319" width="16.5546875" customWidth="1"/>
    <col min="13320" max="13324" width="12.21875" customWidth="1"/>
    <col min="13325" max="13325" width="11.109375" customWidth="1"/>
    <col min="13326" max="13326" width="17.44140625" customWidth="1"/>
    <col min="13327" max="13332" width="12.21875" customWidth="1"/>
    <col min="13333" max="13333" width="13.6640625" customWidth="1"/>
    <col min="13334" max="13334" width="13.44140625" customWidth="1"/>
    <col min="13569" max="13569" width="2.109375" customWidth="1"/>
    <col min="13570" max="13570" width="13.88671875" customWidth="1"/>
    <col min="13571" max="13574" width="13" customWidth="1"/>
    <col min="13575" max="13575" width="16.5546875" customWidth="1"/>
    <col min="13576" max="13580" width="12.21875" customWidth="1"/>
    <col min="13581" max="13581" width="11.109375" customWidth="1"/>
    <col min="13582" max="13582" width="17.44140625" customWidth="1"/>
    <col min="13583" max="13588" width="12.21875" customWidth="1"/>
    <col min="13589" max="13589" width="13.6640625" customWidth="1"/>
    <col min="13590" max="13590" width="13.44140625" customWidth="1"/>
    <col min="13825" max="13825" width="2.109375" customWidth="1"/>
    <col min="13826" max="13826" width="13.88671875" customWidth="1"/>
    <col min="13827" max="13830" width="13" customWidth="1"/>
    <col min="13831" max="13831" width="16.5546875" customWidth="1"/>
    <col min="13832" max="13836" width="12.21875" customWidth="1"/>
    <col min="13837" max="13837" width="11.109375" customWidth="1"/>
    <col min="13838" max="13838" width="17.44140625" customWidth="1"/>
    <col min="13839" max="13844" width="12.21875" customWidth="1"/>
    <col min="13845" max="13845" width="13.6640625" customWidth="1"/>
    <col min="13846" max="13846" width="13.44140625" customWidth="1"/>
    <col min="14081" max="14081" width="2.109375" customWidth="1"/>
    <col min="14082" max="14082" width="13.88671875" customWidth="1"/>
    <col min="14083" max="14086" width="13" customWidth="1"/>
    <col min="14087" max="14087" width="16.5546875" customWidth="1"/>
    <col min="14088" max="14092" width="12.21875" customWidth="1"/>
    <col min="14093" max="14093" width="11.109375" customWidth="1"/>
    <col min="14094" max="14094" width="17.44140625" customWidth="1"/>
    <col min="14095" max="14100" width="12.21875" customWidth="1"/>
    <col min="14101" max="14101" width="13.6640625" customWidth="1"/>
    <col min="14102" max="14102" width="13.44140625" customWidth="1"/>
    <col min="14337" max="14337" width="2.109375" customWidth="1"/>
    <col min="14338" max="14338" width="13.88671875" customWidth="1"/>
    <col min="14339" max="14342" width="13" customWidth="1"/>
    <col min="14343" max="14343" width="16.5546875" customWidth="1"/>
    <col min="14344" max="14348" width="12.21875" customWidth="1"/>
    <col min="14349" max="14349" width="11.109375" customWidth="1"/>
    <col min="14350" max="14350" width="17.44140625" customWidth="1"/>
    <col min="14351" max="14356" width="12.21875" customWidth="1"/>
    <col min="14357" max="14357" width="13.6640625" customWidth="1"/>
    <col min="14358" max="14358" width="13.44140625" customWidth="1"/>
    <col min="14593" max="14593" width="2.109375" customWidth="1"/>
    <col min="14594" max="14594" width="13.88671875" customWidth="1"/>
    <col min="14595" max="14598" width="13" customWidth="1"/>
    <col min="14599" max="14599" width="16.5546875" customWidth="1"/>
    <col min="14600" max="14604" width="12.21875" customWidth="1"/>
    <col min="14605" max="14605" width="11.109375" customWidth="1"/>
    <col min="14606" max="14606" width="17.44140625" customWidth="1"/>
    <col min="14607" max="14612" width="12.21875" customWidth="1"/>
    <col min="14613" max="14613" width="13.6640625" customWidth="1"/>
    <col min="14614" max="14614" width="13.44140625" customWidth="1"/>
    <col min="14849" max="14849" width="2.109375" customWidth="1"/>
    <col min="14850" max="14850" width="13.88671875" customWidth="1"/>
    <col min="14851" max="14854" width="13" customWidth="1"/>
    <col min="14855" max="14855" width="16.5546875" customWidth="1"/>
    <col min="14856" max="14860" width="12.21875" customWidth="1"/>
    <col min="14861" max="14861" width="11.109375" customWidth="1"/>
    <col min="14862" max="14862" width="17.44140625" customWidth="1"/>
    <col min="14863" max="14868" width="12.21875" customWidth="1"/>
    <col min="14869" max="14869" width="13.6640625" customWidth="1"/>
    <col min="14870" max="14870" width="13.44140625" customWidth="1"/>
    <col min="15105" max="15105" width="2.109375" customWidth="1"/>
    <col min="15106" max="15106" width="13.88671875" customWidth="1"/>
    <col min="15107" max="15110" width="13" customWidth="1"/>
    <col min="15111" max="15111" width="16.5546875" customWidth="1"/>
    <col min="15112" max="15116" width="12.21875" customWidth="1"/>
    <col min="15117" max="15117" width="11.109375" customWidth="1"/>
    <col min="15118" max="15118" width="17.44140625" customWidth="1"/>
    <col min="15119" max="15124" width="12.21875" customWidth="1"/>
    <col min="15125" max="15125" width="13.6640625" customWidth="1"/>
    <col min="15126" max="15126" width="13.44140625" customWidth="1"/>
    <col min="15361" max="15361" width="2.109375" customWidth="1"/>
    <col min="15362" max="15362" width="13.88671875" customWidth="1"/>
    <col min="15363" max="15366" width="13" customWidth="1"/>
    <col min="15367" max="15367" width="16.5546875" customWidth="1"/>
    <col min="15368" max="15372" width="12.21875" customWidth="1"/>
    <col min="15373" max="15373" width="11.109375" customWidth="1"/>
    <col min="15374" max="15374" width="17.44140625" customWidth="1"/>
    <col min="15375" max="15380" width="12.21875" customWidth="1"/>
    <col min="15381" max="15381" width="13.6640625" customWidth="1"/>
    <col min="15382" max="15382" width="13.44140625" customWidth="1"/>
    <col min="15617" max="15617" width="2.109375" customWidth="1"/>
    <col min="15618" max="15618" width="13.88671875" customWidth="1"/>
    <col min="15619" max="15622" width="13" customWidth="1"/>
    <col min="15623" max="15623" width="16.5546875" customWidth="1"/>
    <col min="15624" max="15628" width="12.21875" customWidth="1"/>
    <col min="15629" max="15629" width="11.109375" customWidth="1"/>
    <col min="15630" max="15630" width="17.44140625" customWidth="1"/>
    <col min="15631" max="15636" width="12.21875" customWidth="1"/>
    <col min="15637" max="15637" width="13.6640625" customWidth="1"/>
    <col min="15638" max="15638" width="13.44140625" customWidth="1"/>
    <col min="15873" max="15873" width="2.109375" customWidth="1"/>
    <col min="15874" max="15874" width="13.88671875" customWidth="1"/>
    <col min="15875" max="15878" width="13" customWidth="1"/>
    <col min="15879" max="15879" width="16.5546875" customWidth="1"/>
    <col min="15880" max="15884" width="12.21875" customWidth="1"/>
    <col min="15885" max="15885" width="11.109375" customWidth="1"/>
    <col min="15886" max="15886" width="17.44140625" customWidth="1"/>
    <col min="15887" max="15892" width="12.21875" customWidth="1"/>
    <col min="15893" max="15893" width="13.6640625" customWidth="1"/>
    <col min="15894" max="15894" width="13.44140625" customWidth="1"/>
    <col min="16129" max="16129" width="2.109375" customWidth="1"/>
    <col min="16130" max="16130" width="13.88671875" customWidth="1"/>
    <col min="16131" max="16134" width="13" customWidth="1"/>
    <col min="16135" max="16135" width="16.5546875" customWidth="1"/>
    <col min="16136" max="16140" width="12.21875" customWidth="1"/>
    <col min="16141" max="16141" width="11.109375" customWidth="1"/>
    <col min="16142" max="16142" width="17.44140625" customWidth="1"/>
    <col min="16143" max="16148" width="12.21875" customWidth="1"/>
    <col min="16149" max="16149" width="13.6640625" customWidth="1"/>
    <col min="16150" max="16150" width="13.44140625" customWidth="1"/>
  </cols>
  <sheetData>
    <row r="1" spans="1:36" ht="15.75" x14ac:dyDescent="0.2">
      <c r="A1" s="355"/>
      <c r="B1" s="355"/>
      <c r="C1" s="355"/>
      <c r="D1" s="356"/>
      <c r="E1" s="355"/>
      <c r="F1" s="355"/>
      <c r="G1" s="355"/>
      <c r="H1" s="355"/>
      <c r="I1" s="355"/>
      <c r="J1" s="1004"/>
      <c r="K1" s="355"/>
      <c r="L1" s="355"/>
      <c r="M1" s="355"/>
      <c r="N1" s="355"/>
      <c r="O1" s="355"/>
      <c r="P1" s="355"/>
      <c r="Q1" s="355"/>
      <c r="R1" s="355"/>
      <c r="S1" s="355"/>
      <c r="T1" s="355"/>
      <c r="U1" s="355"/>
      <c r="V1" s="355"/>
    </row>
    <row r="2" spans="1:36" ht="18" x14ac:dyDescent="0.2">
      <c r="A2" s="355"/>
      <c r="B2" s="357" t="s">
        <v>735</v>
      </c>
      <c r="C2" s="355"/>
      <c r="D2" s="355"/>
      <c r="E2" s="355"/>
      <c r="F2" s="355"/>
      <c r="H2" s="355"/>
      <c r="I2" s="355"/>
      <c r="J2" s="355"/>
      <c r="K2" s="355"/>
      <c r="L2" s="355"/>
      <c r="M2" s="355"/>
      <c r="N2" s="355"/>
      <c r="O2" s="355"/>
      <c r="P2" s="355"/>
      <c r="Q2" s="355"/>
      <c r="R2" s="355"/>
      <c r="S2" s="355"/>
      <c r="T2" s="355"/>
      <c r="U2" s="355"/>
      <c r="V2" s="355"/>
    </row>
    <row r="3" spans="1:36" ht="15.75" thickBot="1" x14ac:dyDescent="0.25">
      <c r="A3" s="355"/>
      <c r="B3" s="1109"/>
      <c r="C3" s="1109"/>
      <c r="D3" s="355"/>
      <c r="E3" s="358"/>
      <c r="F3" s="358"/>
      <c r="G3" s="355"/>
      <c r="H3" s="355"/>
      <c r="I3" s="355"/>
      <c r="J3" s="355"/>
      <c r="K3" s="355"/>
      <c r="L3" s="355"/>
      <c r="M3" s="355"/>
      <c r="N3" s="355"/>
      <c r="O3" s="355"/>
      <c r="P3" s="355"/>
      <c r="Q3" s="355"/>
      <c r="R3" s="355"/>
      <c r="S3" s="355"/>
      <c r="T3" s="355"/>
      <c r="U3" s="355"/>
      <c r="V3" s="355"/>
      <c r="W3" s="421"/>
      <c r="X3" s="421"/>
      <c r="Y3" s="421"/>
      <c r="Z3" s="421"/>
      <c r="AA3" s="421"/>
      <c r="AB3" s="421"/>
      <c r="AC3" s="421"/>
      <c r="AD3" s="421"/>
      <c r="AE3" s="421"/>
      <c r="AF3" s="421"/>
      <c r="AG3" s="421"/>
      <c r="AH3" s="421"/>
      <c r="AI3" s="421"/>
      <c r="AJ3" s="421"/>
    </row>
    <row r="4" spans="1:36" ht="16.5" thickBot="1" x14ac:dyDescent="0.25">
      <c r="A4" s="355"/>
      <c r="B4" s="1110" t="s">
        <v>736</v>
      </c>
      <c r="C4" s="1111"/>
      <c r="D4" s="1111"/>
      <c r="E4" s="1111"/>
      <c r="F4" s="1112"/>
      <c r="G4" s="1113" t="s">
        <v>737</v>
      </c>
      <c r="H4" s="1114"/>
      <c r="I4" s="1114"/>
      <c r="J4" s="1114"/>
      <c r="K4" s="1114"/>
      <c r="L4" s="1114"/>
      <c r="M4" s="1114"/>
      <c r="N4" s="1115"/>
      <c r="O4" s="1113" t="s">
        <v>738</v>
      </c>
      <c r="P4" s="1114"/>
      <c r="Q4" s="1114"/>
      <c r="R4" s="1114"/>
      <c r="S4" s="1114"/>
      <c r="T4" s="1115"/>
      <c r="U4" s="1113" t="s">
        <v>739</v>
      </c>
      <c r="V4" s="1115"/>
      <c r="W4" s="421"/>
      <c r="X4" s="421"/>
      <c r="Y4" s="421"/>
      <c r="Z4" s="421"/>
      <c r="AA4" s="421"/>
      <c r="AB4" s="421"/>
      <c r="AC4" s="421"/>
      <c r="AD4" s="421"/>
      <c r="AE4" s="421"/>
      <c r="AF4" s="421"/>
      <c r="AG4" s="421"/>
      <c r="AH4" s="421"/>
      <c r="AI4" s="421"/>
      <c r="AJ4" s="421"/>
    </row>
    <row r="5" spans="1:36" ht="51" x14ac:dyDescent="0.2">
      <c r="A5" s="355"/>
      <c r="B5" s="359" t="s">
        <v>740</v>
      </c>
      <c r="C5" s="425" t="s">
        <v>741</v>
      </c>
      <c r="D5" s="425" t="s">
        <v>742</v>
      </c>
      <c r="E5" s="1116" t="s">
        <v>743</v>
      </c>
      <c r="F5" s="1117"/>
      <c r="G5" s="426" t="s">
        <v>768</v>
      </c>
      <c r="H5" s="1118" t="s">
        <v>923</v>
      </c>
      <c r="I5" s="1119"/>
      <c r="J5" s="1119"/>
      <c r="K5" s="1118" t="s">
        <v>924</v>
      </c>
      <c r="L5" s="1119"/>
      <c r="M5" s="1119"/>
      <c r="N5" s="427" t="s">
        <v>767</v>
      </c>
      <c r="O5" s="1120" t="s">
        <v>925</v>
      </c>
      <c r="P5" s="1121"/>
      <c r="Q5" s="1122"/>
      <c r="R5" s="1123" t="s">
        <v>926</v>
      </c>
      <c r="S5" s="1121"/>
      <c r="T5" s="1124"/>
      <c r="U5" s="426" t="s">
        <v>744</v>
      </c>
      <c r="V5" s="427" t="s">
        <v>745</v>
      </c>
      <c r="W5" s="421"/>
      <c r="X5" s="421"/>
      <c r="Y5" s="421"/>
      <c r="Z5" s="421"/>
      <c r="AA5" s="421"/>
      <c r="AB5" s="421"/>
      <c r="AC5" s="421"/>
      <c r="AD5" s="421"/>
      <c r="AE5" s="421"/>
      <c r="AF5" s="421"/>
      <c r="AG5" s="421"/>
      <c r="AH5" s="421"/>
      <c r="AI5" s="421"/>
      <c r="AJ5" s="421"/>
    </row>
    <row r="6" spans="1:36" ht="26.25" thickBot="1" x14ac:dyDescent="0.25">
      <c r="A6" s="355"/>
      <c r="B6" s="360"/>
      <c r="C6" s="428"/>
      <c r="D6" s="428"/>
      <c r="E6" s="957" t="s">
        <v>746</v>
      </c>
      <c r="F6" s="958" t="s">
        <v>747</v>
      </c>
      <c r="G6" s="959" t="s">
        <v>750</v>
      </c>
      <c r="H6" s="960" t="s">
        <v>748</v>
      </c>
      <c r="I6" s="960" t="s">
        <v>749</v>
      </c>
      <c r="J6" s="957" t="s">
        <v>750</v>
      </c>
      <c r="K6" s="960" t="s">
        <v>748</v>
      </c>
      <c r="L6" s="960" t="s">
        <v>749</v>
      </c>
      <c r="M6" s="957" t="s">
        <v>750</v>
      </c>
      <c r="N6" s="961" t="s">
        <v>750</v>
      </c>
      <c r="O6" s="962" t="s">
        <v>748</v>
      </c>
      <c r="P6" s="963" t="s">
        <v>749</v>
      </c>
      <c r="Q6" s="964" t="s">
        <v>750</v>
      </c>
      <c r="R6" s="963" t="s">
        <v>748</v>
      </c>
      <c r="S6" s="963" t="s">
        <v>749</v>
      </c>
      <c r="T6" s="965" t="s">
        <v>750</v>
      </c>
      <c r="U6" s="429" t="s">
        <v>75</v>
      </c>
      <c r="V6" s="430" t="s">
        <v>75</v>
      </c>
      <c r="W6" s="421"/>
      <c r="X6" s="421"/>
      <c r="Y6" s="421"/>
      <c r="Z6" s="421"/>
      <c r="AA6" s="421"/>
      <c r="AB6" s="421"/>
      <c r="AC6" s="421"/>
      <c r="AD6" s="421"/>
      <c r="AE6" s="421"/>
      <c r="AF6" s="421"/>
      <c r="AG6" s="421"/>
      <c r="AH6" s="421"/>
      <c r="AI6" s="421"/>
      <c r="AJ6" s="421"/>
    </row>
    <row r="7" spans="1:36" ht="25.5" x14ac:dyDescent="0.2">
      <c r="A7" s="355"/>
      <c r="B7" s="1096" t="s">
        <v>751</v>
      </c>
      <c r="C7" s="966">
        <v>1976</v>
      </c>
      <c r="D7" s="967" t="s">
        <v>927</v>
      </c>
      <c r="E7" s="966" t="s">
        <v>752</v>
      </c>
      <c r="F7" s="968" t="s">
        <v>752</v>
      </c>
      <c r="G7" s="969">
        <v>327</v>
      </c>
      <c r="H7" s="970" t="s">
        <v>928</v>
      </c>
      <c r="I7" s="971">
        <v>5</v>
      </c>
      <c r="J7" s="971">
        <v>332</v>
      </c>
      <c r="K7" s="972" t="s">
        <v>929</v>
      </c>
      <c r="L7" s="971">
        <v>1</v>
      </c>
      <c r="M7" s="971">
        <v>333</v>
      </c>
      <c r="N7" s="973">
        <v>338</v>
      </c>
      <c r="O7" s="974" t="s">
        <v>930</v>
      </c>
      <c r="P7" s="975">
        <v>10</v>
      </c>
      <c r="Q7" s="975">
        <v>343</v>
      </c>
      <c r="R7" s="976" t="s">
        <v>931</v>
      </c>
      <c r="S7" s="975">
        <v>5</v>
      </c>
      <c r="T7" s="977">
        <v>348</v>
      </c>
      <c r="U7" s="1006">
        <v>303.1628015988432</v>
      </c>
      <c r="V7" s="1008">
        <v>297.1628015988432</v>
      </c>
      <c r="W7" s="1009"/>
      <c r="X7" s="421"/>
      <c r="Y7" s="421"/>
      <c r="Z7" s="421"/>
      <c r="AA7" s="421"/>
      <c r="AB7" s="421"/>
      <c r="AC7" s="421"/>
      <c r="AD7" s="421"/>
      <c r="AE7" s="421"/>
      <c r="AF7" s="421"/>
      <c r="AG7" s="421"/>
      <c r="AH7" s="421"/>
      <c r="AI7" s="421"/>
      <c r="AJ7" s="421"/>
    </row>
    <row r="8" spans="1:36" ht="25.5" x14ac:dyDescent="0.2">
      <c r="A8" s="355"/>
      <c r="B8" s="1097"/>
      <c r="C8" s="978">
        <v>2011</v>
      </c>
      <c r="D8" s="979" t="s">
        <v>932</v>
      </c>
      <c r="E8" s="978" t="s">
        <v>752</v>
      </c>
      <c r="F8" s="980" t="s">
        <v>752</v>
      </c>
      <c r="G8" s="981">
        <v>314</v>
      </c>
      <c r="H8" s="970" t="s">
        <v>928</v>
      </c>
      <c r="I8" s="982">
        <v>22</v>
      </c>
      <c r="J8" s="982">
        <v>336</v>
      </c>
      <c r="K8" s="972" t="s">
        <v>929</v>
      </c>
      <c r="L8" s="982">
        <v>2</v>
      </c>
      <c r="M8" s="971">
        <v>338</v>
      </c>
      <c r="N8" s="983">
        <v>338</v>
      </c>
      <c r="O8" s="984" t="s">
        <v>930</v>
      </c>
      <c r="P8" s="982">
        <v>8.6999999999999993</v>
      </c>
      <c r="Q8" s="971">
        <v>346.7</v>
      </c>
      <c r="R8" s="985" t="s">
        <v>931</v>
      </c>
      <c r="S8" s="982">
        <v>2</v>
      </c>
      <c r="T8" s="986">
        <v>348.7</v>
      </c>
      <c r="U8" s="1007">
        <v>303.1628015988432</v>
      </c>
      <c r="V8" s="987">
        <v>299.1628015988432</v>
      </c>
      <c r="W8" s="1009"/>
      <c r="X8" s="421"/>
      <c r="Y8" s="421"/>
      <c r="Z8" s="421"/>
      <c r="AA8" s="421"/>
      <c r="AB8" s="421"/>
      <c r="AC8" s="421"/>
      <c r="AD8" s="421"/>
      <c r="AE8" s="421"/>
      <c r="AF8" s="421"/>
      <c r="AG8" s="421"/>
      <c r="AH8" s="421"/>
      <c r="AI8" s="421"/>
      <c r="AJ8" s="421"/>
    </row>
    <row r="9" spans="1:36" ht="20.25" customHeight="1" x14ac:dyDescent="0.2">
      <c r="A9" s="355"/>
      <c r="B9" s="1098" t="s">
        <v>753</v>
      </c>
      <c r="C9" s="978">
        <v>200</v>
      </c>
      <c r="D9" s="978" t="s">
        <v>754</v>
      </c>
      <c r="E9" s="988" t="s">
        <v>780</v>
      </c>
      <c r="F9" s="989" t="s">
        <v>752</v>
      </c>
      <c r="G9" s="981">
        <v>301</v>
      </c>
      <c r="H9" s="970" t="s">
        <v>928</v>
      </c>
      <c r="I9" s="982">
        <v>12</v>
      </c>
      <c r="J9" s="982">
        <v>313</v>
      </c>
      <c r="K9" s="972" t="s">
        <v>929</v>
      </c>
      <c r="L9" s="982">
        <v>0</v>
      </c>
      <c r="M9" s="982">
        <v>313</v>
      </c>
      <c r="N9" s="990"/>
      <c r="O9" s="984" t="s">
        <v>930</v>
      </c>
      <c r="P9" s="982">
        <v>18.600000000000001</v>
      </c>
      <c r="Q9" s="982">
        <v>331.6</v>
      </c>
      <c r="R9" s="985" t="s">
        <v>933</v>
      </c>
      <c r="S9" s="982">
        <v>8</v>
      </c>
      <c r="T9" s="986">
        <v>339.6</v>
      </c>
      <c r="U9" s="1007">
        <v>303.1628015988432</v>
      </c>
      <c r="V9" s="991">
        <v>295.1628015988432</v>
      </c>
      <c r="W9" s="1009"/>
      <c r="X9" s="421"/>
      <c r="Y9" s="421"/>
      <c r="Z9" s="421"/>
      <c r="AA9" s="421"/>
      <c r="AB9" s="421"/>
      <c r="AC9" s="421"/>
      <c r="AD9" s="421"/>
      <c r="AE9" s="421"/>
      <c r="AF9" s="421"/>
      <c r="AG9" s="421"/>
      <c r="AH9" s="421"/>
      <c r="AI9" s="421"/>
      <c r="AJ9" s="421"/>
    </row>
    <row r="10" spans="1:36" ht="19.5" customHeight="1" thickBot="1" x14ac:dyDescent="0.25">
      <c r="A10" s="355"/>
      <c r="B10" s="1099"/>
      <c r="C10" s="992">
        <v>500</v>
      </c>
      <c r="D10" s="992" t="s">
        <v>755</v>
      </c>
      <c r="E10" s="993" t="s">
        <v>780</v>
      </c>
      <c r="F10" s="994" t="s">
        <v>780</v>
      </c>
      <c r="G10" s="995">
        <v>298</v>
      </c>
      <c r="H10" s="996" t="s">
        <v>928</v>
      </c>
      <c r="I10" s="997">
        <v>13</v>
      </c>
      <c r="J10" s="997">
        <v>311</v>
      </c>
      <c r="K10" s="998" t="s">
        <v>929</v>
      </c>
      <c r="L10" s="997">
        <v>0</v>
      </c>
      <c r="M10" s="997">
        <v>311</v>
      </c>
      <c r="N10" s="999"/>
      <c r="O10" s="1000" t="s">
        <v>930</v>
      </c>
      <c r="P10" s="997">
        <v>16.7</v>
      </c>
      <c r="Q10" s="997">
        <v>327.7</v>
      </c>
      <c r="R10" s="1001" t="s">
        <v>933</v>
      </c>
      <c r="S10" s="997">
        <v>8</v>
      </c>
      <c r="T10" s="1002">
        <v>335.7</v>
      </c>
      <c r="U10" s="1010">
        <v>303.1628015988432</v>
      </c>
      <c r="V10" s="1003">
        <v>295.1628015988432</v>
      </c>
      <c r="W10" s="1009"/>
      <c r="X10" s="421"/>
      <c r="Y10" s="421"/>
      <c r="Z10" s="421"/>
      <c r="AA10" s="421"/>
      <c r="AB10" s="421"/>
      <c r="AC10" s="421"/>
      <c r="AD10" s="421"/>
      <c r="AE10" s="421"/>
      <c r="AF10" s="421"/>
      <c r="AG10" s="421"/>
      <c r="AH10" s="421"/>
      <c r="AI10" s="421"/>
      <c r="AJ10" s="421"/>
    </row>
    <row r="11" spans="1:36" x14ac:dyDescent="0.2">
      <c r="A11" s="355"/>
      <c r="B11" s="361"/>
      <c r="C11" s="362"/>
      <c r="D11" s="362"/>
      <c r="E11" s="355"/>
      <c r="F11" s="355"/>
      <c r="G11" s="355"/>
      <c r="H11" s="355"/>
      <c r="I11" s="355"/>
      <c r="J11" s="355"/>
      <c r="K11" s="355"/>
      <c r="L11" s="355"/>
      <c r="M11" s="355"/>
      <c r="N11" s="355"/>
      <c r="O11" s="355"/>
      <c r="P11" s="355"/>
      <c r="Q11" s="355"/>
      <c r="R11" s="355"/>
      <c r="S11" s="355"/>
      <c r="T11" s="355"/>
      <c r="U11" s="355"/>
      <c r="V11" s="355"/>
    </row>
    <row r="12" spans="1:36" x14ac:dyDescent="0.2">
      <c r="A12" s="355"/>
      <c r="B12" s="355"/>
      <c r="C12" s="1100" t="s">
        <v>948</v>
      </c>
      <c r="D12" s="1100"/>
      <c r="E12" s="1100"/>
      <c r="F12" s="1100"/>
      <c r="G12" s="355"/>
      <c r="H12" s="355"/>
      <c r="I12" s="355"/>
      <c r="J12" s="355"/>
      <c r="K12" s="355"/>
      <c r="L12" s="355"/>
      <c r="M12" s="355"/>
      <c r="N12" s="355"/>
      <c r="O12" s="355"/>
      <c r="P12" s="355"/>
      <c r="Q12" s="355"/>
      <c r="R12" s="355"/>
      <c r="S12" s="355"/>
      <c r="T12" s="355"/>
      <c r="U12" s="355"/>
      <c r="V12" s="355"/>
    </row>
    <row r="13" spans="1:36" ht="15.75" thickBot="1" x14ac:dyDescent="0.25">
      <c r="A13" s="355"/>
      <c r="B13" s="355"/>
      <c r="C13" s="355"/>
      <c r="D13" s="356"/>
      <c r="E13" s="355"/>
      <c r="F13" s="355"/>
      <c r="G13" s="355"/>
      <c r="H13" s="355"/>
      <c r="I13" s="355"/>
      <c r="J13" s="355"/>
      <c r="K13" s="355"/>
      <c r="L13" s="355"/>
      <c r="M13" s="355"/>
      <c r="N13" s="355"/>
      <c r="O13" s="355"/>
      <c r="P13" s="355"/>
      <c r="Q13" s="355"/>
      <c r="R13" s="355"/>
      <c r="S13" s="355"/>
      <c r="T13" s="355"/>
      <c r="U13" s="355"/>
      <c r="V13" s="355"/>
    </row>
    <row r="14" spans="1:36" ht="23.25" x14ac:dyDescent="0.2">
      <c r="A14" s="355"/>
      <c r="B14" s="1101" t="s">
        <v>756</v>
      </c>
      <c r="C14" s="1102"/>
      <c r="D14" s="1102"/>
      <c r="E14" s="1102"/>
      <c r="F14" s="1102"/>
      <c r="G14" s="1102"/>
      <c r="H14" s="1102"/>
      <c r="I14" s="1102"/>
      <c r="J14" s="1102"/>
      <c r="K14" s="1102"/>
      <c r="L14" s="1102"/>
      <c r="M14" s="1102"/>
      <c r="N14" s="1102"/>
      <c r="O14" s="1102"/>
      <c r="P14" s="1103"/>
      <c r="Q14" s="355"/>
      <c r="R14" s="355"/>
      <c r="S14" s="355"/>
      <c r="T14" s="355"/>
      <c r="U14" s="355"/>
      <c r="V14" s="355"/>
    </row>
    <row r="15" spans="1:36" x14ac:dyDescent="0.2">
      <c r="A15" s="355"/>
      <c r="B15" s="363" t="s">
        <v>757</v>
      </c>
      <c r="C15" s="364"/>
      <c r="D15" s="364"/>
      <c r="E15" s="364"/>
      <c r="F15" s="364"/>
      <c r="G15" s="364"/>
      <c r="H15" s="364"/>
      <c r="I15" s="644"/>
      <c r="J15" s="365"/>
      <c r="K15" s="648" t="s">
        <v>758</v>
      </c>
      <c r="L15" s="364"/>
      <c r="M15" s="364"/>
      <c r="N15" s="364"/>
      <c r="O15" s="364"/>
      <c r="P15" s="366"/>
      <c r="Q15" s="355"/>
      <c r="R15" s="355"/>
      <c r="S15" s="355"/>
      <c r="T15" s="355"/>
      <c r="U15" s="355"/>
      <c r="V15" s="355"/>
    </row>
    <row r="16" spans="1:36" ht="299.25" customHeight="1" x14ac:dyDescent="0.2">
      <c r="A16" s="355"/>
      <c r="B16" s="1077" t="s">
        <v>934</v>
      </c>
      <c r="C16" s="1104"/>
      <c r="D16" s="1104"/>
      <c r="E16" s="1104"/>
      <c r="F16" s="1104"/>
      <c r="G16" s="1104"/>
      <c r="H16" s="1104"/>
      <c r="I16" s="1105"/>
      <c r="J16" s="355"/>
      <c r="K16" s="1106" t="s">
        <v>939</v>
      </c>
      <c r="L16" s="1107"/>
      <c r="M16" s="1107"/>
      <c r="N16" s="1107"/>
      <c r="O16" s="1107"/>
      <c r="P16" s="1108"/>
      <c r="Q16" s="355"/>
      <c r="R16" s="355"/>
      <c r="S16" s="355"/>
      <c r="T16" s="355"/>
      <c r="U16" s="355"/>
      <c r="V16" s="355"/>
    </row>
    <row r="17" spans="1:22" x14ac:dyDescent="0.2">
      <c r="A17" s="355"/>
      <c r="B17" s="367"/>
      <c r="C17" s="355"/>
      <c r="D17" s="355"/>
      <c r="E17" s="355"/>
      <c r="F17" s="355"/>
      <c r="G17" s="355"/>
      <c r="H17" s="355"/>
      <c r="I17" s="355"/>
      <c r="J17" s="355"/>
      <c r="K17" s="355"/>
      <c r="L17" s="355"/>
      <c r="M17" s="355"/>
      <c r="N17" s="355"/>
      <c r="O17" s="355"/>
      <c r="P17" s="368"/>
      <c r="Q17" s="355"/>
      <c r="R17" s="355"/>
      <c r="S17" s="355"/>
      <c r="T17" s="355"/>
      <c r="U17" s="355"/>
      <c r="V17" s="355"/>
    </row>
    <row r="18" spans="1:22" x14ac:dyDescent="0.2">
      <c r="A18" s="355"/>
      <c r="B18" s="645" t="s">
        <v>753</v>
      </c>
      <c r="C18" s="646"/>
      <c r="D18" s="646"/>
      <c r="E18" s="646"/>
      <c r="F18" s="646"/>
      <c r="G18" s="646"/>
      <c r="H18" s="646"/>
      <c r="I18" s="644"/>
      <c r="J18" s="365"/>
      <c r="K18" s="648" t="s">
        <v>766</v>
      </c>
      <c r="L18" s="646"/>
      <c r="M18" s="646"/>
      <c r="N18" s="646"/>
      <c r="O18" s="646"/>
      <c r="P18" s="647"/>
      <c r="Q18" s="355"/>
      <c r="R18" s="355"/>
      <c r="S18" s="355"/>
      <c r="T18" s="355"/>
      <c r="U18" s="355"/>
      <c r="V18" s="355"/>
    </row>
    <row r="19" spans="1:22" ht="114.75" customHeight="1" x14ac:dyDescent="0.2">
      <c r="A19" s="355"/>
      <c r="B19" s="1077" t="s">
        <v>935</v>
      </c>
      <c r="C19" s="1078"/>
      <c r="D19" s="1078"/>
      <c r="E19" s="1078"/>
      <c r="F19" s="1078"/>
      <c r="G19" s="1078"/>
      <c r="H19" s="1078"/>
      <c r="I19" s="1079"/>
      <c r="J19" s="355"/>
      <c r="K19" s="1080" t="s">
        <v>936</v>
      </c>
      <c r="L19" s="1081"/>
      <c r="M19" s="1081"/>
      <c r="N19" s="1081"/>
      <c r="O19" s="1081"/>
      <c r="P19" s="1082"/>
      <c r="Q19" s="355"/>
      <c r="R19" s="355"/>
      <c r="S19" s="355"/>
      <c r="T19" s="355"/>
      <c r="U19" s="355"/>
      <c r="V19" s="355"/>
    </row>
    <row r="20" spans="1:22" x14ac:dyDescent="0.2">
      <c r="A20" s="355"/>
      <c r="B20" s="367"/>
      <c r="C20" s="355"/>
      <c r="D20" s="355"/>
      <c r="E20" s="355"/>
      <c r="F20" s="355"/>
      <c r="G20" s="355"/>
      <c r="H20" s="355"/>
      <c r="I20" s="355"/>
      <c r="J20" s="355"/>
      <c r="K20" s="1081"/>
      <c r="L20" s="1081"/>
      <c r="M20" s="1081"/>
      <c r="N20" s="1081"/>
      <c r="O20" s="1081"/>
      <c r="P20" s="1082"/>
      <c r="Q20" s="355"/>
      <c r="R20" s="355"/>
      <c r="S20" s="355"/>
      <c r="T20" s="355"/>
      <c r="U20" s="355"/>
      <c r="V20" s="355"/>
    </row>
    <row r="21" spans="1:22" x14ac:dyDescent="0.2">
      <c r="A21" s="355"/>
      <c r="B21" s="645" t="s">
        <v>759</v>
      </c>
      <c r="C21" s="646"/>
      <c r="D21" s="646"/>
      <c r="E21" s="646"/>
      <c r="F21" s="646"/>
      <c r="G21" s="646"/>
      <c r="H21" s="646"/>
      <c r="I21" s="644"/>
      <c r="J21" s="355"/>
      <c r="K21" s="1081"/>
      <c r="L21" s="1081"/>
      <c r="M21" s="1081"/>
      <c r="N21" s="1081"/>
      <c r="O21" s="1081"/>
      <c r="P21" s="1082"/>
      <c r="Q21" s="355"/>
      <c r="R21" s="355"/>
      <c r="S21" s="355"/>
      <c r="T21" s="355"/>
      <c r="U21" s="355"/>
      <c r="V21" s="355"/>
    </row>
    <row r="22" spans="1:22" ht="76.900000000000006" customHeight="1" x14ac:dyDescent="0.2">
      <c r="A22" s="355"/>
      <c r="B22" s="1077" t="s">
        <v>937</v>
      </c>
      <c r="C22" s="1078"/>
      <c r="D22" s="1078"/>
      <c r="E22" s="1078"/>
      <c r="F22" s="1078"/>
      <c r="G22" s="1078"/>
      <c r="H22" s="1078"/>
      <c r="I22" s="1079"/>
      <c r="J22" s="355"/>
      <c r="K22" s="1081"/>
      <c r="L22" s="1081"/>
      <c r="M22" s="1081"/>
      <c r="N22" s="1081"/>
      <c r="O22" s="1081"/>
      <c r="P22" s="1082"/>
      <c r="Q22" s="355"/>
      <c r="R22" s="355"/>
      <c r="S22" s="355"/>
      <c r="T22" s="355"/>
      <c r="U22" s="355"/>
      <c r="V22" s="355"/>
    </row>
    <row r="23" spans="1:22" x14ac:dyDescent="0.2">
      <c r="A23" s="355"/>
      <c r="B23" s="367"/>
      <c r="C23" s="355"/>
      <c r="D23" s="355"/>
      <c r="E23" s="355"/>
      <c r="F23" s="355"/>
      <c r="G23" s="355"/>
      <c r="H23" s="355"/>
      <c r="I23" s="355"/>
      <c r="J23" s="355"/>
      <c r="K23" s="1081"/>
      <c r="L23" s="1081"/>
      <c r="M23" s="1081"/>
      <c r="N23" s="1081"/>
      <c r="O23" s="1081"/>
      <c r="P23" s="1082"/>
      <c r="Q23" s="355"/>
      <c r="R23" s="355"/>
      <c r="S23" s="355"/>
      <c r="T23" s="355"/>
      <c r="U23" s="355"/>
      <c r="V23" s="355"/>
    </row>
    <row r="24" spans="1:22" x14ac:dyDescent="0.2">
      <c r="A24" s="355"/>
      <c r="B24" s="645" t="s">
        <v>760</v>
      </c>
      <c r="C24" s="646"/>
      <c r="D24" s="646"/>
      <c r="E24" s="646"/>
      <c r="F24" s="646"/>
      <c r="G24" s="646"/>
      <c r="H24" s="646"/>
      <c r="I24" s="644"/>
      <c r="J24" s="355"/>
      <c r="K24" s="1081"/>
      <c r="L24" s="1081"/>
      <c r="M24" s="1081"/>
      <c r="N24" s="1081"/>
      <c r="O24" s="1081"/>
      <c r="P24" s="1082"/>
      <c r="Q24" s="355"/>
      <c r="R24" s="355"/>
      <c r="S24" s="355"/>
      <c r="T24" s="355"/>
      <c r="U24" s="355"/>
      <c r="V24" s="355"/>
    </row>
    <row r="25" spans="1:22" x14ac:dyDescent="0.2">
      <c r="A25" s="355"/>
      <c r="B25" s="1087" t="s">
        <v>938</v>
      </c>
      <c r="C25" s="1088"/>
      <c r="D25" s="1088"/>
      <c r="E25" s="1088"/>
      <c r="F25" s="1088"/>
      <c r="G25" s="1088"/>
      <c r="H25" s="1088"/>
      <c r="I25" s="1089"/>
      <c r="J25" s="355"/>
      <c r="K25" s="1081"/>
      <c r="L25" s="1081"/>
      <c r="M25" s="1081"/>
      <c r="N25" s="1081"/>
      <c r="O25" s="1081"/>
      <c r="P25" s="1082"/>
      <c r="Q25" s="355"/>
      <c r="R25" s="355"/>
      <c r="S25" s="355"/>
      <c r="T25" s="355"/>
      <c r="U25" s="355"/>
      <c r="V25" s="355"/>
    </row>
    <row r="26" spans="1:22" x14ac:dyDescent="0.2">
      <c r="A26" s="355"/>
      <c r="B26" s="1090"/>
      <c r="C26" s="1091"/>
      <c r="D26" s="1091"/>
      <c r="E26" s="1091"/>
      <c r="F26" s="1091"/>
      <c r="G26" s="1091"/>
      <c r="H26" s="1091"/>
      <c r="I26" s="1092"/>
      <c r="J26" s="355"/>
      <c r="K26" s="1081"/>
      <c r="L26" s="1081"/>
      <c r="M26" s="1081"/>
      <c r="N26" s="1081"/>
      <c r="O26" s="1081"/>
      <c r="P26" s="1082"/>
      <c r="Q26" s="355"/>
      <c r="R26" s="355"/>
      <c r="S26" s="355"/>
      <c r="T26" s="355"/>
      <c r="U26" s="355"/>
      <c r="V26" s="355"/>
    </row>
    <row r="27" spans="1:22" x14ac:dyDescent="0.2">
      <c r="A27" s="355"/>
      <c r="B27" s="1090"/>
      <c r="C27" s="1091"/>
      <c r="D27" s="1091"/>
      <c r="E27" s="1091"/>
      <c r="F27" s="1091"/>
      <c r="G27" s="1091"/>
      <c r="H27" s="1091"/>
      <c r="I27" s="1092"/>
      <c r="J27" s="355"/>
      <c r="K27" s="1083"/>
      <c r="L27" s="1083"/>
      <c r="M27" s="1083"/>
      <c r="N27" s="1083"/>
      <c r="O27" s="1083"/>
      <c r="P27" s="1084"/>
      <c r="Q27" s="355"/>
      <c r="R27" s="355"/>
      <c r="S27" s="355"/>
      <c r="T27" s="355"/>
      <c r="U27" s="355"/>
      <c r="V27" s="355"/>
    </row>
    <row r="28" spans="1:22" ht="15.75" thickBot="1" x14ac:dyDescent="0.25">
      <c r="A28" s="355"/>
      <c r="B28" s="1093"/>
      <c r="C28" s="1094"/>
      <c r="D28" s="1094"/>
      <c r="E28" s="1094"/>
      <c r="F28" s="1094"/>
      <c r="G28" s="1094"/>
      <c r="H28" s="1094"/>
      <c r="I28" s="1095"/>
      <c r="J28" s="369"/>
      <c r="K28" s="1085"/>
      <c r="L28" s="1085"/>
      <c r="M28" s="1085"/>
      <c r="N28" s="1085"/>
      <c r="O28" s="1085"/>
      <c r="P28" s="1086"/>
      <c r="Q28" s="355"/>
      <c r="R28" s="355"/>
      <c r="S28" s="355"/>
      <c r="T28" s="355"/>
      <c r="U28" s="355"/>
      <c r="V28" s="355"/>
    </row>
  </sheetData>
  <mergeCells count="20">
    <mergeCell ref="E5:F5"/>
    <mergeCell ref="H5:J5"/>
    <mergeCell ref="K5:M5"/>
    <mergeCell ref="O5:Q5"/>
    <mergeCell ref="R5:T5"/>
    <mergeCell ref="B3:C3"/>
    <mergeCell ref="B4:F4"/>
    <mergeCell ref="G4:N4"/>
    <mergeCell ref="O4:T4"/>
    <mergeCell ref="U4:V4"/>
    <mergeCell ref="B19:I19"/>
    <mergeCell ref="K19:P28"/>
    <mergeCell ref="B22:I22"/>
    <mergeCell ref="B25:I28"/>
    <mergeCell ref="B7:B8"/>
    <mergeCell ref="B9:B10"/>
    <mergeCell ref="C12:F12"/>
    <mergeCell ref="B14:P14"/>
    <mergeCell ref="B16:I16"/>
    <mergeCell ref="K16:P16"/>
  </mergeCells>
  <conditionalFormatting sqref="D11:E11 D7:D10">
    <cfRule type="expression" dxfId="1" priority="2">
      <formula>D7="Y"</formula>
    </cfRule>
  </conditionalFormatting>
  <conditionalFormatting sqref="E11:F11">
    <cfRule type="expression" dxfId="0" priority="1">
      <formula>E11="Y"</formula>
    </cfRule>
  </conditionalFormatting>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9"/>
  <sheetViews>
    <sheetView topLeftCell="A4" zoomScale="80" zoomScaleNormal="80" workbookViewId="0">
      <selection activeCell="I12" sqref="I12"/>
    </sheetView>
  </sheetViews>
  <sheetFormatPr defaultColWidth="8.88671875" defaultRowHeight="15" x14ac:dyDescent="0.2"/>
  <cols>
    <col min="1" max="1" width="13.33203125" customWidth="1"/>
    <col min="2" max="2" width="22.5546875" customWidth="1"/>
    <col min="3" max="11" width="6.77734375" customWidth="1"/>
    <col min="12" max="16" width="7.77734375" customWidth="1"/>
    <col min="17" max="19" width="8.21875" bestFit="1" customWidth="1"/>
    <col min="20" max="28" width="7.77734375" customWidth="1"/>
    <col min="29" max="29" width="8.33203125" customWidth="1"/>
    <col min="30" max="30" width="8.5546875" customWidth="1"/>
    <col min="31" max="31" width="8" customWidth="1"/>
    <col min="32" max="32" width="8.6640625" customWidth="1"/>
    <col min="257" max="257" width="13.33203125" customWidth="1"/>
    <col min="258" max="258" width="22.5546875" customWidth="1"/>
    <col min="259" max="267" width="6.77734375" customWidth="1"/>
    <col min="268" max="284" width="7.77734375" customWidth="1"/>
    <col min="285" max="285" width="8.33203125" customWidth="1"/>
    <col min="286" max="286" width="8.5546875" customWidth="1"/>
    <col min="287" max="287" width="8" customWidth="1"/>
    <col min="288" max="288" width="8.6640625" customWidth="1"/>
    <col min="513" max="513" width="13.33203125" customWidth="1"/>
    <col min="514" max="514" width="22.5546875" customWidth="1"/>
    <col min="515" max="523" width="6.77734375" customWidth="1"/>
    <col min="524" max="540" width="7.77734375" customWidth="1"/>
    <col min="541" max="541" width="8.33203125" customWidth="1"/>
    <col min="542" max="542" width="8.5546875" customWidth="1"/>
    <col min="543" max="543" width="8" customWidth="1"/>
    <col min="544" max="544" width="8.6640625" customWidth="1"/>
    <col min="769" max="769" width="13.33203125" customWidth="1"/>
    <col min="770" max="770" width="22.5546875" customWidth="1"/>
    <col min="771" max="779" width="6.77734375" customWidth="1"/>
    <col min="780" max="796" width="7.77734375" customWidth="1"/>
    <col min="797" max="797" width="8.33203125" customWidth="1"/>
    <col min="798" max="798" width="8.5546875" customWidth="1"/>
    <col min="799" max="799" width="8" customWidth="1"/>
    <col min="800" max="800" width="8.6640625" customWidth="1"/>
    <col min="1025" max="1025" width="13.33203125" customWidth="1"/>
    <col min="1026" max="1026" width="22.5546875" customWidth="1"/>
    <col min="1027" max="1035" width="6.77734375" customWidth="1"/>
    <col min="1036" max="1052" width="7.77734375" customWidth="1"/>
    <col min="1053" max="1053" width="8.33203125" customWidth="1"/>
    <col min="1054" max="1054" width="8.5546875" customWidth="1"/>
    <col min="1055" max="1055" width="8" customWidth="1"/>
    <col min="1056" max="1056" width="8.6640625" customWidth="1"/>
    <col min="1281" max="1281" width="13.33203125" customWidth="1"/>
    <col min="1282" max="1282" width="22.5546875" customWidth="1"/>
    <col min="1283" max="1291" width="6.77734375" customWidth="1"/>
    <col min="1292" max="1308" width="7.77734375" customWidth="1"/>
    <col min="1309" max="1309" width="8.33203125" customWidth="1"/>
    <col min="1310" max="1310" width="8.5546875" customWidth="1"/>
    <col min="1311" max="1311" width="8" customWidth="1"/>
    <col min="1312" max="1312" width="8.6640625" customWidth="1"/>
    <col min="1537" max="1537" width="13.33203125" customWidth="1"/>
    <col min="1538" max="1538" width="22.5546875" customWidth="1"/>
    <col min="1539" max="1547" width="6.77734375" customWidth="1"/>
    <col min="1548" max="1564" width="7.77734375" customWidth="1"/>
    <col min="1565" max="1565" width="8.33203125" customWidth="1"/>
    <col min="1566" max="1566" width="8.5546875" customWidth="1"/>
    <col min="1567" max="1567" width="8" customWidth="1"/>
    <col min="1568" max="1568" width="8.6640625" customWidth="1"/>
    <col min="1793" max="1793" width="13.33203125" customWidth="1"/>
    <col min="1794" max="1794" width="22.5546875" customWidth="1"/>
    <col min="1795" max="1803" width="6.77734375" customWidth="1"/>
    <col min="1804" max="1820" width="7.77734375" customWidth="1"/>
    <col min="1821" max="1821" width="8.33203125" customWidth="1"/>
    <col min="1822" max="1822" width="8.5546875" customWidth="1"/>
    <col min="1823" max="1823" width="8" customWidth="1"/>
    <col min="1824" max="1824" width="8.6640625" customWidth="1"/>
    <col min="2049" max="2049" width="13.33203125" customWidth="1"/>
    <col min="2050" max="2050" width="22.5546875" customWidth="1"/>
    <col min="2051" max="2059" width="6.77734375" customWidth="1"/>
    <col min="2060" max="2076" width="7.77734375" customWidth="1"/>
    <col min="2077" max="2077" width="8.33203125" customWidth="1"/>
    <col min="2078" max="2078" width="8.5546875" customWidth="1"/>
    <col min="2079" max="2079" width="8" customWidth="1"/>
    <col min="2080" max="2080" width="8.6640625" customWidth="1"/>
    <col min="2305" max="2305" width="13.33203125" customWidth="1"/>
    <col min="2306" max="2306" width="22.5546875" customWidth="1"/>
    <col min="2307" max="2315" width="6.77734375" customWidth="1"/>
    <col min="2316" max="2332" width="7.77734375" customWidth="1"/>
    <col min="2333" max="2333" width="8.33203125" customWidth="1"/>
    <col min="2334" max="2334" width="8.5546875" customWidth="1"/>
    <col min="2335" max="2335" width="8" customWidth="1"/>
    <col min="2336" max="2336" width="8.6640625" customWidth="1"/>
    <col min="2561" max="2561" width="13.33203125" customWidth="1"/>
    <col min="2562" max="2562" width="22.5546875" customWidth="1"/>
    <col min="2563" max="2571" width="6.77734375" customWidth="1"/>
    <col min="2572" max="2588" width="7.77734375" customWidth="1"/>
    <col min="2589" max="2589" width="8.33203125" customWidth="1"/>
    <col min="2590" max="2590" width="8.5546875" customWidth="1"/>
    <col min="2591" max="2591" width="8" customWidth="1"/>
    <col min="2592" max="2592" width="8.6640625" customWidth="1"/>
    <col min="2817" max="2817" width="13.33203125" customWidth="1"/>
    <col min="2818" max="2818" width="22.5546875" customWidth="1"/>
    <col min="2819" max="2827" width="6.77734375" customWidth="1"/>
    <col min="2828" max="2844" width="7.77734375" customWidth="1"/>
    <col min="2845" max="2845" width="8.33203125" customWidth="1"/>
    <col min="2846" max="2846" width="8.5546875" customWidth="1"/>
    <col min="2847" max="2847" width="8" customWidth="1"/>
    <col min="2848" max="2848" width="8.6640625" customWidth="1"/>
    <col min="3073" max="3073" width="13.33203125" customWidth="1"/>
    <col min="3074" max="3074" width="22.5546875" customWidth="1"/>
    <col min="3075" max="3083" width="6.77734375" customWidth="1"/>
    <col min="3084" max="3100" width="7.77734375" customWidth="1"/>
    <col min="3101" max="3101" width="8.33203125" customWidth="1"/>
    <col min="3102" max="3102" width="8.5546875" customWidth="1"/>
    <col min="3103" max="3103" width="8" customWidth="1"/>
    <col min="3104" max="3104" width="8.6640625" customWidth="1"/>
    <col min="3329" max="3329" width="13.33203125" customWidth="1"/>
    <col min="3330" max="3330" width="22.5546875" customWidth="1"/>
    <col min="3331" max="3339" width="6.77734375" customWidth="1"/>
    <col min="3340" max="3356" width="7.77734375" customWidth="1"/>
    <col min="3357" max="3357" width="8.33203125" customWidth="1"/>
    <col min="3358" max="3358" width="8.5546875" customWidth="1"/>
    <col min="3359" max="3359" width="8" customWidth="1"/>
    <col min="3360" max="3360" width="8.6640625" customWidth="1"/>
    <col min="3585" max="3585" width="13.33203125" customWidth="1"/>
    <col min="3586" max="3586" width="22.5546875" customWidth="1"/>
    <col min="3587" max="3595" width="6.77734375" customWidth="1"/>
    <col min="3596" max="3612" width="7.77734375" customWidth="1"/>
    <col min="3613" max="3613" width="8.33203125" customWidth="1"/>
    <col min="3614" max="3614" width="8.5546875" customWidth="1"/>
    <col min="3615" max="3615" width="8" customWidth="1"/>
    <col min="3616" max="3616" width="8.6640625" customWidth="1"/>
    <col min="3841" max="3841" width="13.33203125" customWidth="1"/>
    <col min="3842" max="3842" width="22.5546875" customWidth="1"/>
    <col min="3843" max="3851" width="6.77734375" customWidth="1"/>
    <col min="3852" max="3868" width="7.77734375" customWidth="1"/>
    <col min="3869" max="3869" width="8.33203125" customWidth="1"/>
    <col min="3870" max="3870" width="8.5546875" customWidth="1"/>
    <col min="3871" max="3871" width="8" customWidth="1"/>
    <col min="3872" max="3872" width="8.6640625" customWidth="1"/>
    <col min="4097" max="4097" width="13.33203125" customWidth="1"/>
    <col min="4098" max="4098" width="22.5546875" customWidth="1"/>
    <col min="4099" max="4107" width="6.77734375" customWidth="1"/>
    <col min="4108" max="4124" width="7.77734375" customWidth="1"/>
    <col min="4125" max="4125" width="8.33203125" customWidth="1"/>
    <col min="4126" max="4126" width="8.5546875" customWidth="1"/>
    <col min="4127" max="4127" width="8" customWidth="1"/>
    <col min="4128" max="4128" width="8.6640625" customWidth="1"/>
    <col min="4353" max="4353" width="13.33203125" customWidth="1"/>
    <col min="4354" max="4354" width="22.5546875" customWidth="1"/>
    <col min="4355" max="4363" width="6.77734375" customWidth="1"/>
    <col min="4364" max="4380" width="7.77734375" customWidth="1"/>
    <col min="4381" max="4381" width="8.33203125" customWidth="1"/>
    <col min="4382" max="4382" width="8.5546875" customWidth="1"/>
    <col min="4383" max="4383" width="8" customWidth="1"/>
    <col min="4384" max="4384" width="8.6640625" customWidth="1"/>
    <col min="4609" max="4609" width="13.33203125" customWidth="1"/>
    <col min="4610" max="4610" width="22.5546875" customWidth="1"/>
    <col min="4611" max="4619" width="6.77734375" customWidth="1"/>
    <col min="4620" max="4636" width="7.77734375" customWidth="1"/>
    <col min="4637" max="4637" width="8.33203125" customWidth="1"/>
    <col min="4638" max="4638" width="8.5546875" customWidth="1"/>
    <col min="4639" max="4639" width="8" customWidth="1"/>
    <col min="4640" max="4640" width="8.6640625" customWidth="1"/>
    <col min="4865" max="4865" width="13.33203125" customWidth="1"/>
    <col min="4866" max="4866" width="22.5546875" customWidth="1"/>
    <col min="4867" max="4875" width="6.77734375" customWidth="1"/>
    <col min="4876" max="4892" width="7.77734375" customWidth="1"/>
    <col min="4893" max="4893" width="8.33203125" customWidth="1"/>
    <col min="4894" max="4894" width="8.5546875" customWidth="1"/>
    <col min="4895" max="4895" width="8" customWidth="1"/>
    <col min="4896" max="4896" width="8.6640625" customWidth="1"/>
    <col min="5121" max="5121" width="13.33203125" customWidth="1"/>
    <col min="5122" max="5122" width="22.5546875" customWidth="1"/>
    <col min="5123" max="5131" width="6.77734375" customWidth="1"/>
    <col min="5132" max="5148" width="7.77734375" customWidth="1"/>
    <col min="5149" max="5149" width="8.33203125" customWidth="1"/>
    <col min="5150" max="5150" width="8.5546875" customWidth="1"/>
    <col min="5151" max="5151" width="8" customWidth="1"/>
    <col min="5152" max="5152" width="8.6640625" customWidth="1"/>
    <col min="5377" max="5377" width="13.33203125" customWidth="1"/>
    <col min="5378" max="5378" width="22.5546875" customWidth="1"/>
    <col min="5379" max="5387" width="6.77734375" customWidth="1"/>
    <col min="5388" max="5404" width="7.77734375" customWidth="1"/>
    <col min="5405" max="5405" width="8.33203125" customWidth="1"/>
    <col min="5406" max="5406" width="8.5546875" customWidth="1"/>
    <col min="5407" max="5407" width="8" customWidth="1"/>
    <col min="5408" max="5408" width="8.6640625" customWidth="1"/>
    <col min="5633" max="5633" width="13.33203125" customWidth="1"/>
    <col min="5634" max="5634" width="22.5546875" customWidth="1"/>
    <col min="5635" max="5643" width="6.77734375" customWidth="1"/>
    <col min="5644" max="5660" width="7.77734375" customWidth="1"/>
    <col min="5661" max="5661" width="8.33203125" customWidth="1"/>
    <col min="5662" max="5662" width="8.5546875" customWidth="1"/>
    <col min="5663" max="5663" width="8" customWidth="1"/>
    <col min="5664" max="5664" width="8.6640625" customWidth="1"/>
    <col min="5889" max="5889" width="13.33203125" customWidth="1"/>
    <col min="5890" max="5890" width="22.5546875" customWidth="1"/>
    <col min="5891" max="5899" width="6.77734375" customWidth="1"/>
    <col min="5900" max="5916" width="7.77734375" customWidth="1"/>
    <col min="5917" max="5917" width="8.33203125" customWidth="1"/>
    <col min="5918" max="5918" width="8.5546875" customWidth="1"/>
    <col min="5919" max="5919" width="8" customWidth="1"/>
    <col min="5920" max="5920" width="8.6640625" customWidth="1"/>
    <col min="6145" max="6145" width="13.33203125" customWidth="1"/>
    <col min="6146" max="6146" width="22.5546875" customWidth="1"/>
    <col min="6147" max="6155" width="6.77734375" customWidth="1"/>
    <col min="6156" max="6172" width="7.77734375" customWidth="1"/>
    <col min="6173" max="6173" width="8.33203125" customWidth="1"/>
    <col min="6174" max="6174" width="8.5546875" customWidth="1"/>
    <col min="6175" max="6175" width="8" customWidth="1"/>
    <col min="6176" max="6176" width="8.6640625" customWidth="1"/>
    <col min="6401" max="6401" width="13.33203125" customWidth="1"/>
    <col min="6402" max="6402" width="22.5546875" customWidth="1"/>
    <col min="6403" max="6411" width="6.77734375" customWidth="1"/>
    <col min="6412" max="6428" width="7.77734375" customWidth="1"/>
    <col min="6429" max="6429" width="8.33203125" customWidth="1"/>
    <col min="6430" max="6430" width="8.5546875" customWidth="1"/>
    <col min="6431" max="6431" width="8" customWidth="1"/>
    <col min="6432" max="6432" width="8.6640625" customWidth="1"/>
    <col min="6657" max="6657" width="13.33203125" customWidth="1"/>
    <col min="6658" max="6658" width="22.5546875" customWidth="1"/>
    <col min="6659" max="6667" width="6.77734375" customWidth="1"/>
    <col min="6668" max="6684" width="7.77734375" customWidth="1"/>
    <col min="6685" max="6685" width="8.33203125" customWidth="1"/>
    <col min="6686" max="6686" width="8.5546875" customWidth="1"/>
    <col min="6687" max="6687" width="8" customWidth="1"/>
    <col min="6688" max="6688" width="8.6640625" customWidth="1"/>
    <col min="6913" max="6913" width="13.33203125" customWidth="1"/>
    <col min="6914" max="6914" width="22.5546875" customWidth="1"/>
    <col min="6915" max="6923" width="6.77734375" customWidth="1"/>
    <col min="6924" max="6940" width="7.77734375" customWidth="1"/>
    <col min="6941" max="6941" width="8.33203125" customWidth="1"/>
    <col min="6942" max="6942" width="8.5546875" customWidth="1"/>
    <col min="6943" max="6943" width="8" customWidth="1"/>
    <col min="6944" max="6944" width="8.6640625" customWidth="1"/>
    <col min="7169" max="7169" width="13.33203125" customWidth="1"/>
    <col min="7170" max="7170" width="22.5546875" customWidth="1"/>
    <col min="7171" max="7179" width="6.77734375" customWidth="1"/>
    <col min="7180" max="7196" width="7.77734375" customWidth="1"/>
    <col min="7197" max="7197" width="8.33203125" customWidth="1"/>
    <col min="7198" max="7198" width="8.5546875" customWidth="1"/>
    <col min="7199" max="7199" width="8" customWidth="1"/>
    <col min="7200" max="7200" width="8.6640625" customWidth="1"/>
    <col min="7425" max="7425" width="13.33203125" customWidth="1"/>
    <col min="7426" max="7426" width="22.5546875" customWidth="1"/>
    <col min="7427" max="7435" width="6.77734375" customWidth="1"/>
    <col min="7436" max="7452" width="7.77734375" customWidth="1"/>
    <col min="7453" max="7453" width="8.33203125" customWidth="1"/>
    <col min="7454" max="7454" width="8.5546875" customWidth="1"/>
    <col min="7455" max="7455" width="8" customWidth="1"/>
    <col min="7456" max="7456" width="8.6640625" customWidth="1"/>
    <col min="7681" max="7681" width="13.33203125" customWidth="1"/>
    <col min="7682" max="7682" width="22.5546875" customWidth="1"/>
    <col min="7683" max="7691" width="6.77734375" customWidth="1"/>
    <col min="7692" max="7708" width="7.77734375" customWidth="1"/>
    <col min="7709" max="7709" width="8.33203125" customWidth="1"/>
    <col min="7710" max="7710" width="8.5546875" customWidth="1"/>
    <col min="7711" max="7711" width="8" customWidth="1"/>
    <col min="7712" max="7712" width="8.6640625" customWidth="1"/>
    <col min="7937" max="7937" width="13.33203125" customWidth="1"/>
    <col min="7938" max="7938" width="22.5546875" customWidth="1"/>
    <col min="7939" max="7947" width="6.77734375" customWidth="1"/>
    <col min="7948" max="7964" width="7.77734375" customWidth="1"/>
    <col min="7965" max="7965" width="8.33203125" customWidth="1"/>
    <col min="7966" max="7966" width="8.5546875" customWidth="1"/>
    <col min="7967" max="7967" width="8" customWidth="1"/>
    <col min="7968" max="7968" width="8.6640625" customWidth="1"/>
    <col min="8193" max="8193" width="13.33203125" customWidth="1"/>
    <col min="8194" max="8194" width="22.5546875" customWidth="1"/>
    <col min="8195" max="8203" width="6.77734375" customWidth="1"/>
    <col min="8204" max="8220" width="7.77734375" customWidth="1"/>
    <col min="8221" max="8221" width="8.33203125" customWidth="1"/>
    <col min="8222" max="8222" width="8.5546875" customWidth="1"/>
    <col min="8223" max="8223" width="8" customWidth="1"/>
    <col min="8224" max="8224" width="8.6640625" customWidth="1"/>
    <col min="8449" max="8449" width="13.33203125" customWidth="1"/>
    <col min="8450" max="8450" width="22.5546875" customWidth="1"/>
    <col min="8451" max="8459" width="6.77734375" customWidth="1"/>
    <col min="8460" max="8476" width="7.77734375" customWidth="1"/>
    <col min="8477" max="8477" width="8.33203125" customWidth="1"/>
    <col min="8478" max="8478" width="8.5546875" customWidth="1"/>
    <col min="8479" max="8479" width="8" customWidth="1"/>
    <col min="8480" max="8480" width="8.6640625" customWidth="1"/>
    <col min="8705" max="8705" width="13.33203125" customWidth="1"/>
    <col min="8706" max="8706" width="22.5546875" customWidth="1"/>
    <col min="8707" max="8715" width="6.77734375" customWidth="1"/>
    <col min="8716" max="8732" width="7.77734375" customWidth="1"/>
    <col min="8733" max="8733" width="8.33203125" customWidth="1"/>
    <col min="8734" max="8734" width="8.5546875" customWidth="1"/>
    <col min="8735" max="8735" width="8" customWidth="1"/>
    <col min="8736" max="8736" width="8.6640625" customWidth="1"/>
    <col min="8961" max="8961" width="13.33203125" customWidth="1"/>
    <col min="8962" max="8962" width="22.5546875" customWidth="1"/>
    <col min="8963" max="8971" width="6.77734375" customWidth="1"/>
    <col min="8972" max="8988" width="7.77734375" customWidth="1"/>
    <col min="8989" max="8989" width="8.33203125" customWidth="1"/>
    <col min="8990" max="8990" width="8.5546875" customWidth="1"/>
    <col min="8991" max="8991" width="8" customWidth="1"/>
    <col min="8992" max="8992" width="8.6640625" customWidth="1"/>
    <col min="9217" max="9217" width="13.33203125" customWidth="1"/>
    <col min="9218" max="9218" width="22.5546875" customWidth="1"/>
    <col min="9219" max="9227" width="6.77734375" customWidth="1"/>
    <col min="9228" max="9244" width="7.77734375" customWidth="1"/>
    <col min="9245" max="9245" width="8.33203125" customWidth="1"/>
    <col min="9246" max="9246" width="8.5546875" customWidth="1"/>
    <col min="9247" max="9247" width="8" customWidth="1"/>
    <col min="9248" max="9248" width="8.6640625" customWidth="1"/>
    <col min="9473" max="9473" width="13.33203125" customWidth="1"/>
    <col min="9474" max="9474" width="22.5546875" customWidth="1"/>
    <col min="9475" max="9483" width="6.77734375" customWidth="1"/>
    <col min="9484" max="9500" width="7.77734375" customWidth="1"/>
    <col min="9501" max="9501" width="8.33203125" customWidth="1"/>
    <col min="9502" max="9502" width="8.5546875" customWidth="1"/>
    <col min="9503" max="9503" width="8" customWidth="1"/>
    <col min="9504" max="9504" width="8.6640625" customWidth="1"/>
    <col min="9729" max="9729" width="13.33203125" customWidth="1"/>
    <col min="9730" max="9730" width="22.5546875" customWidth="1"/>
    <col min="9731" max="9739" width="6.77734375" customWidth="1"/>
    <col min="9740" max="9756" width="7.77734375" customWidth="1"/>
    <col min="9757" max="9757" width="8.33203125" customWidth="1"/>
    <col min="9758" max="9758" width="8.5546875" customWidth="1"/>
    <col min="9759" max="9759" width="8" customWidth="1"/>
    <col min="9760" max="9760" width="8.6640625" customWidth="1"/>
    <col min="9985" max="9985" width="13.33203125" customWidth="1"/>
    <col min="9986" max="9986" width="22.5546875" customWidth="1"/>
    <col min="9987" max="9995" width="6.77734375" customWidth="1"/>
    <col min="9996" max="10012" width="7.77734375" customWidth="1"/>
    <col min="10013" max="10013" width="8.33203125" customWidth="1"/>
    <col min="10014" max="10014" width="8.5546875" customWidth="1"/>
    <col min="10015" max="10015" width="8" customWidth="1"/>
    <col min="10016" max="10016" width="8.6640625" customWidth="1"/>
    <col min="10241" max="10241" width="13.33203125" customWidth="1"/>
    <col min="10242" max="10242" width="22.5546875" customWidth="1"/>
    <col min="10243" max="10251" width="6.77734375" customWidth="1"/>
    <col min="10252" max="10268" width="7.77734375" customWidth="1"/>
    <col min="10269" max="10269" width="8.33203125" customWidth="1"/>
    <col min="10270" max="10270" width="8.5546875" customWidth="1"/>
    <col min="10271" max="10271" width="8" customWidth="1"/>
    <col min="10272" max="10272" width="8.6640625" customWidth="1"/>
    <col min="10497" max="10497" width="13.33203125" customWidth="1"/>
    <col min="10498" max="10498" width="22.5546875" customWidth="1"/>
    <col min="10499" max="10507" width="6.77734375" customWidth="1"/>
    <col min="10508" max="10524" width="7.77734375" customWidth="1"/>
    <col min="10525" max="10525" width="8.33203125" customWidth="1"/>
    <col min="10526" max="10526" width="8.5546875" customWidth="1"/>
    <col min="10527" max="10527" width="8" customWidth="1"/>
    <col min="10528" max="10528" width="8.6640625" customWidth="1"/>
    <col min="10753" max="10753" width="13.33203125" customWidth="1"/>
    <col min="10754" max="10754" width="22.5546875" customWidth="1"/>
    <col min="10755" max="10763" width="6.77734375" customWidth="1"/>
    <col min="10764" max="10780" width="7.77734375" customWidth="1"/>
    <col min="10781" max="10781" width="8.33203125" customWidth="1"/>
    <col min="10782" max="10782" width="8.5546875" customWidth="1"/>
    <col min="10783" max="10783" width="8" customWidth="1"/>
    <col min="10784" max="10784" width="8.6640625" customWidth="1"/>
    <col min="11009" max="11009" width="13.33203125" customWidth="1"/>
    <col min="11010" max="11010" width="22.5546875" customWidth="1"/>
    <col min="11011" max="11019" width="6.77734375" customWidth="1"/>
    <col min="11020" max="11036" width="7.77734375" customWidth="1"/>
    <col min="11037" max="11037" width="8.33203125" customWidth="1"/>
    <col min="11038" max="11038" width="8.5546875" customWidth="1"/>
    <col min="11039" max="11039" width="8" customWidth="1"/>
    <col min="11040" max="11040" width="8.6640625" customWidth="1"/>
    <col min="11265" max="11265" width="13.33203125" customWidth="1"/>
    <col min="11266" max="11266" width="22.5546875" customWidth="1"/>
    <col min="11267" max="11275" width="6.77734375" customWidth="1"/>
    <col min="11276" max="11292" width="7.77734375" customWidth="1"/>
    <col min="11293" max="11293" width="8.33203125" customWidth="1"/>
    <col min="11294" max="11294" width="8.5546875" customWidth="1"/>
    <col min="11295" max="11295" width="8" customWidth="1"/>
    <col min="11296" max="11296" width="8.6640625" customWidth="1"/>
    <col min="11521" max="11521" width="13.33203125" customWidth="1"/>
    <col min="11522" max="11522" width="22.5546875" customWidth="1"/>
    <col min="11523" max="11531" width="6.77734375" customWidth="1"/>
    <col min="11532" max="11548" width="7.77734375" customWidth="1"/>
    <col min="11549" max="11549" width="8.33203125" customWidth="1"/>
    <col min="11550" max="11550" width="8.5546875" customWidth="1"/>
    <col min="11551" max="11551" width="8" customWidth="1"/>
    <col min="11552" max="11552" width="8.6640625" customWidth="1"/>
    <col min="11777" max="11777" width="13.33203125" customWidth="1"/>
    <col min="11778" max="11778" width="22.5546875" customWidth="1"/>
    <col min="11779" max="11787" width="6.77734375" customWidth="1"/>
    <col min="11788" max="11804" width="7.77734375" customWidth="1"/>
    <col min="11805" max="11805" width="8.33203125" customWidth="1"/>
    <col min="11806" max="11806" width="8.5546875" customWidth="1"/>
    <col min="11807" max="11807" width="8" customWidth="1"/>
    <col min="11808" max="11808" width="8.6640625" customWidth="1"/>
    <col min="12033" max="12033" width="13.33203125" customWidth="1"/>
    <col min="12034" max="12034" width="22.5546875" customWidth="1"/>
    <col min="12035" max="12043" width="6.77734375" customWidth="1"/>
    <col min="12044" max="12060" width="7.77734375" customWidth="1"/>
    <col min="12061" max="12061" width="8.33203125" customWidth="1"/>
    <col min="12062" max="12062" width="8.5546875" customWidth="1"/>
    <col min="12063" max="12063" width="8" customWidth="1"/>
    <col min="12064" max="12064" width="8.6640625" customWidth="1"/>
    <col min="12289" max="12289" width="13.33203125" customWidth="1"/>
    <col min="12290" max="12290" width="22.5546875" customWidth="1"/>
    <col min="12291" max="12299" width="6.77734375" customWidth="1"/>
    <col min="12300" max="12316" width="7.77734375" customWidth="1"/>
    <col min="12317" max="12317" width="8.33203125" customWidth="1"/>
    <col min="12318" max="12318" width="8.5546875" customWidth="1"/>
    <col min="12319" max="12319" width="8" customWidth="1"/>
    <col min="12320" max="12320" width="8.6640625" customWidth="1"/>
    <col min="12545" max="12545" width="13.33203125" customWidth="1"/>
    <col min="12546" max="12546" width="22.5546875" customWidth="1"/>
    <col min="12547" max="12555" width="6.77734375" customWidth="1"/>
    <col min="12556" max="12572" width="7.77734375" customWidth="1"/>
    <col min="12573" max="12573" width="8.33203125" customWidth="1"/>
    <col min="12574" max="12574" width="8.5546875" customWidth="1"/>
    <col min="12575" max="12575" width="8" customWidth="1"/>
    <col min="12576" max="12576" width="8.6640625" customWidth="1"/>
    <col min="12801" max="12801" width="13.33203125" customWidth="1"/>
    <col min="12802" max="12802" width="22.5546875" customWidth="1"/>
    <col min="12803" max="12811" width="6.77734375" customWidth="1"/>
    <col min="12812" max="12828" width="7.77734375" customWidth="1"/>
    <col min="12829" max="12829" width="8.33203125" customWidth="1"/>
    <col min="12830" max="12830" width="8.5546875" customWidth="1"/>
    <col min="12831" max="12831" width="8" customWidth="1"/>
    <col min="12832" max="12832" width="8.6640625" customWidth="1"/>
    <col min="13057" max="13057" width="13.33203125" customWidth="1"/>
    <col min="13058" max="13058" width="22.5546875" customWidth="1"/>
    <col min="13059" max="13067" width="6.77734375" customWidth="1"/>
    <col min="13068" max="13084" width="7.77734375" customWidth="1"/>
    <col min="13085" max="13085" width="8.33203125" customWidth="1"/>
    <col min="13086" max="13086" width="8.5546875" customWidth="1"/>
    <col min="13087" max="13087" width="8" customWidth="1"/>
    <col min="13088" max="13088" width="8.6640625" customWidth="1"/>
    <col min="13313" max="13313" width="13.33203125" customWidth="1"/>
    <col min="13314" max="13314" width="22.5546875" customWidth="1"/>
    <col min="13315" max="13323" width="6.77734375" customWidth="1"/>
    <col min="13324" max="13340" width="7.77734375" customWidth="1"/>
    <col min="13341" max="13341" width="8.33203125" customWidth="1"/>
    <col min="13342" max="13342" width="8.5546875" customWidth="1"/>
    <col min="13343" max="13343" width="8" customWidth="1"/>
    <col min="13344" max="13344" width="8.6640625" customWidth="1"/>
    <col min="13569" max="13569" width="13.33203125" customWidth="1"/>
    <col min="13570" max="13570" width="22.5546875" customWidth="1"/>
    <col min="13571" max="13579" width="6.77734375" customWidth="1"/>
    <col min="13580" max="13596" width="7.77734375" customWidth="1"/>
    <col min="13597" max="13597" width="8.33203125" customWidth="1"/>
    <col min="13598" max="13598" width="8.5546875" customWidth="1"/>
    <col min="13599" max="13599" width="8" customWidth="1"/>
    <col min="13600" max="13600" width="8.6640625" customWidth="1"/>
    <col min="13825" max="13825" width="13.33203125" customWidth="1"/>
    <col min="13826" max="13826" width="22.5546875" customWidth="1"/>
    <col min="13827" max="13835" width="6.77734375" customWidth="1"/>
    <col min="13836" max="13852" width="7.77734375" customWidth="1"/>
    <col min="13853" max="13853" width="8.33203125" customWidth="1"/>
    <col min="13854" max="13854" width="8.5546875" customWidth="1"/>
    <col min="13855" max="13855" width="8" customWidth="1"/>
    <col min="13856" max="13856" width="8.6640625" customWidth="1"/>
    <col min="14081" max="14081" width="13.33203125" customWidth="1"/>
    <col min="14082" max="14082" width="22.5546875" customWidth="1"/>
    <col min="14083" max="14091" width="6.77734375" customWidth="1"/>
    <col min="14092" max="14108" width="7.77734375" customWidth="1"/>
    <col min="14109" max="14109" width="8.33203125" customWidth="1"/>
    <col min="14110" max="14110" width="8.5546875" customWidth="1"/>
    <col min="14111" max="14111" width="8" customWidth="1"/>
    <col min="14112" max="14112" width="8.6640625" customWidth="1"/>
    <col min="14337" max="14337" width="13.33203125" customWidth="1"/>
    <col min="14338" max="14338" width="22.5546875" customWidth="1"/>
    <col min="14339" max="14347" width="6.77734375" customWidth="1"/>
    <col min="14348" max="14364" width="7.77734375" customWidth="1"/>
    <col min="14365" max="14365" width="8.33203125" customWidth="1"/>
    <col min="14366" max="14366" width="8.5546875" customWidth="1"/>
    <col min="14367" max="14367" width="8" customWidth="1"/>
    <col min="14368" max="14368" width="8.6640625" customWidth="1"/>
    <col min="14593" max="14593" width="13.33203125" customWidth="1"/>
    <col min="14594" max="14594" width="22.5546875" customWidth="1"/>
    <col min="14595" max="14603" width="6.77734375" customWidth="1"/>
    <col min="14604" max="14620" width="7.77734375" customWidth="1"/>
    <col min="14621" max="14621" width="8.33203125" customWidth="1"/>
    <col min="14622" max="14622" width="8.5546875" customWidth="1"/>
    <col min="14623" max="14623" width="8" customWidth="1"/>
    <col min="14624" max="14624" width="8.6640625" customWidth="1"/>
    <col min="14849" max="14849" width="13.33203125" customWidth="1"/>
    <col min="14850" max="14850" width="22.5546875" customWidth="1"/>
    <col min="14851" max="14859" width="6.77734375" customWidth="1"/>
    <col min="14860" max="14876" width="7.77734375" customWidth="1"/>
    <col min="14877" max="14877" width="8.33203125" customWidth="1"/>
    <col min="14878" max="14878" width="8.5546875" customWidth="1"/>
    <col min="14879" max="14879" width="8" customWidth="1"/>
    <col min="14880" max="14880" width="8.6640625" customWidth="1"/>
    <col min="15105" max="15105" width="13.33203125" customWidth="1"/>
    <col min="15106" max="15106" width="22.5546875" customWidth="1"/>
    <col min="15107" max="15115" width="6.77734375" customWidth="1"/>
    <col min="15116" max="15132" width="7.77734375" customWidth="1"/>
    <col min="15133" max="15133" width="8.33203125" customWidth="1"/>
    <col min="15134" max="15134" width="8.5546875" customWidth="1"/>
    <col min="15135" max="15135" width="8" customWidth="1"/>
    <col min="15136" max="15136" width="8.6640625" customWidth="1"/>
    <col min="15361" max="15361" width="13.33203125" customWidth="1"/>
    <col min="15362" max="15362" width="22.5546875" customWidth="1"/>
    <col min="15363" max="15371" width="6.77734375" customWidth="1"/>
    <col min="15372" max="15388" width="7.77734375" customWidth="1"/>
    <col min="15389" max="15389" width="8.33203125" customWidth="1"/>
    <col min="15390" max="15390" width="8.5546875" customWidth="1"/>
    <col min="15391" max="15391" width="8" customWidth="1"/>
    <col min="15392" max="15392" width="8.6640625" customWidth="1"/>
    <col min="15617" max="15617" width="13.33203125" customWidth="1"/>
    <col min="15618" max="15618" width="22.5546875" customWidth="1"/>
    <col min="15619" max="15627" width="6.77734375" customWidth="1"/>
    <col min="15628" max="15644" width="7.77734375" customWidth="1"/>
    <col min="15645" max="15645" width="8.33203125" customWidth="1"/>
    <col min="15646" max="15646" width="8.5546875" customWidth="1"/>
    <col min="15647" max="15647" width="8" customWidth="1"/>
    <col min="15648" max="15648" width="8.6640625" customWidth="1"/>
    <col min="15873" max="15873" width="13.33203125" customWidth="1"/>
    <col min="15874" max="15874" width="22.5546875" customWidth="1"/>
    <col min="15875" max="15883" width="6.77734375" customWidth="1"/>
    <col min="15884" max="15900" width="7.77734375" customWidth="1"/>
    <col min="15901" max="15901" width="8.33203125" customWidth="1"/>
    <col min="15902" max="15902" width="8.5546875" customWidth="1"/>
    <col min="15903" max="15903" width="8" customWidth="1"/>
    <col min="15904" max="15904" width="8.6640625" customWidth="1"/>
    <col min="16129" max="16129" width="13.33203125" customWidth="1"/>
    <col min="16130" max="16130" width="22.5546875" customWidth="1"/>
    <col min="16131" max="16139" width="6.77734375" customWidth="1"/>
    <col min="16140" max="16156" width="7.77734375" customWidth="1"/>
    <col min="16157" max="16157" width="8.33203125" customWidth="1"/>
    <col min="16158" max="16158" width="8.5546875" customWidth="1"/>
    <col min="16159" max="16159" width="8" customWidth="1"/>
    <col min="16160" max="16160" width="8.6640625" customWidth="1"/>
  </cols>
  <sheetData>
    <row r="1" spans="1:36" x14ac:dyDescent="0.2">
      <c r="A1" s="62"/>
      <c r="B1" s="62"/>
      <c r="C1" s="63"/>
      <c r="D1" s="63"/>
      <c r="E1" s="63"/>
      <c r="F1" s="63"/>
      <c r="G1" s="63"/>
      <c r="H1" s="63"/>
      <c r="I1" s="63"/>
      <c r="J1" s="63"/>
      <c r="K1" s="63"/>
      <c r="L1" s="63"/>
      <c r="M1" s="63"/>
      <c r="N1" s="63"/>
      <c r="O1" s="63"/>
      <c r="P1" s="63"/>
      <c r="Q1" s="63"/>
      <c r="R1" s="63"/>
      <c r="S1" s="63"/>
      <c r="T1" s="63"/>
      <c r="U1" s="63"/>
      <c r="V1" s="63"/>
      <c r="W1" s="63"/>
      <c r="X1" s="63"/>
      <c r="Y1" s="63"/>
      <c r="Z1" s="63"/>
      <c r="AA1" s="63"/>
      <c r="AB1" s="63"/>
    </row>
    <row r="2" spans="1:36" ht="18" x14ac:dyDescent="0.25">
      <c r="A2" s="64" t="s">
        <v>44</v>
      </c>
      <c r="B2" s="65"/>
      <c r="C2" s="66"/>
      <c r="D2" s="66"/>
      <c r="E2" s="66"/>
      <c r="F2" s="66"/>
      <c r="G2" s="66"/>
      <c r="H2" s="67"/>
      <c r="I2" s="66"/>
      <c r="J2" s="66"/>
      <c r="K2" s="66"/>
      <c r="L2" s="66"/>
      <c r="M2" s="66"/>
      <c r="N2" s="66"/>
      <c r="O2" s="66"/>
      <c r="P2" s="66"/>
      <c r="Q2" s="66"/>
      <c r="R2" s="66"/>
      <c r="S2" s="66"/>
      <c r="T2" s="66"/>
      <c r="U2" s="66"/>
      <c r="V2" s="66"/>
      <c r="W2" s="66"/>
      <c r="X2" s="66"/>
      <c r="Y2" s="66"/>
      <c r="Z2" s="66"/>
      <c r="AA2" s="66"/>
      <c r="AB2" s="66"/>
    </row>
    <row r="3" spans="1:36" ht="18" x14ac:dyDescent="0.25">
      <c r="A3" s="781" t="str">
        <f>'TITLE PAGE'!D9</f>
        <v>South Staffs Water</v>
      </c>
      <c r="B3" s="65"/>
      <c r="C3" s="780"/>
      <c r="D3" s="66"/>
      <c r="E3" s="66"/>
      <c r="F3" s="66"/>
      <c r="G3" s="66"/>
      <c r="H3" s="67"/>
      <c r="I3" s="66"/>
      <c r="J3" s="66"/>
      <c r="K3" s="66"/>
      <c r="L3" s="66"/>
      <c r="M3" s="66"/>
      <c r="N3" s="66"/>
      <c r="O3" s="66"/>
      <c r="P3" s="66"/>
      <c r="Q3" s="66"/>
      <c r="R3" s="66"/>
      <c r="S3" s="66"/>
      <c r="T3" s="66"/>
      <c r="U3" s="66"/>
      <c r="V3" s="66"/>
      <c r="W3" s="66"/>
      <c r="X3" s="66"/>
      <c r="Y3" s="66"/>
      <c r="Z3" s="66"/>
      <c r="AA3" s="66"/>
      <c r="AB3" s="66"/>
    </row>
    <row r="4" spans="1:36" ht="18" x14ac:dyDescent="0.25">
      <c r="A4" s="781" t="str">
        <f>'TITLE PAGE'!D10</f>
        <v>South Staffs WRZ</v>
      </c>
      <c r="B4" s="65"/>
      <c r="C4" s="780"/>
      <c r="D4" s="66"/>
      <c r="E4" s="66"/>
      <c r="F4" s="66"/>
      <c r="G4" s="66"/>
      <c r="H4" s="67"/>
      <c r="I4" s="66"/>
      <c r="J4" s="66"/>
      <c r="K4" s="66"/>
      <c r="L4" s="66"/>
      <c r="M4" s="66"/>
      <c r="N4" s="66"/>
      <c r="O4" s="66"/>
      <c r="P4" s="66"/>
      <c r="Q4" s="66"/>
      <c r="R4" s="66"/>
      <c r="S4" s="66"/>
      <c r="T4" s="66"/>
      <c r="U4" s="66"/>
      <c r="V4" s="66"/>
      <c r="W4" s="66"/>
      <c r="X4" s="66"/>
      <c r="Y4" s="66"/>
      <c r="Z4" s="66"/>
      <c r="AA4" s="66"/>
      <c r="AB4" s="66"/>
    </row>
    <row r="5" spans="1:36" ht="25.5" x14ac:dyDescent="0.2">
      <c r="A5" s="68" t="s">
        <v>45</v>
      </c>
      <c r="B5" s="69" t="s">
        <v>46</v>
      </c>
      <c r="C5" s="70" t="s">
        <v>47</v>
      </c>
      <c r="D5" s="71"/>
      <c r="E5" s="71" t="s">
        <v>48</v>
      </c>
      <c r="F5" s="71" t="s">
        <v>49</v>
      </c>
      <c r="G5" s="71" t="s">
        <v>50</v>
      </c>
      <c r="H5" s="72" t="s">
        <v>51</v>
      </c>
      <c r="I5" s="72" t="s">
        <v>52</v>
      </c>
      <c r="J5" s="72" t="s">
        <v>53</v>
      </c>
      <c r="K5" s="72" t="s">
        <v>54</v>
      </c>
      <c r="L5" s="72" t="s">
        <v>55</v>
      </c>
      <c r="M5" s="72" t="s">
        <v>56</v>
      </c>
      <c r="N5" s="72" t="s">
        <v>57</v>
      </c>
      <c r="O5" s="72" t="s">
        <v>58</v>
      </c>
      <c r="P5" s="72" t="s">
        <v>59</v>
      </c>
      <c r="Q5" s="72" t="s">
        <v>60</v>
      </c>
      <c r="R5" s="72" t="s">
        <v>61</v>
      </c>
      <c r="S5" s="72" t="s">
        <v>62</v>
      </c>
      <c r="T5" s="72" t="s">
        <v>63</v>
      </c>
      <c r="U5" s="72" t="s">
        <v>64</v>
      </c>
      <c r="V5" s="72" t="s">
        <v>65</v>
      </c>
      <c r="W5" s="72" t="s">
        <v>66</v>
      </c>
      <c r="X5" s="72" t="s">
        <v>67</v>
      </c>
      <c r="Y5" s="72" t="s">
        <v>68</v>
      </c>
      <c r="Z5" s="72" t="s">
        <v>69</v>
      </c>
      <c r="AA5" s="72" t="s">
        <v>70</v>
      </c>
      <c r="AB5" s="72" t="s">
        <v>71</v>
      </c>
      <c r="AC5" s="72" t="s">
        <v>103</v>
      </c>
      <c r="AD5" s="72" t="s">
        <v>104</v>
      </c>
      <c r="AE5" s="72" t="s">
        <v>105</v>
      </c>
      <c r="AF5" s="72" t="s">
        <v>106</v>
      </c>
      <c r="AG5" s="421"/>
      <c r="AH5" s="421"/>
      <c r="AI5" s="421"/>
      <c r="AJ5" s="421"/>
    </row>
    <row r="6" spans="1:36" x14ac:dyDescent="0.2">
      <c r="A6" s="73"/>
      <c r="B6" s="74" t="s">
        <v>72</v>
      </c>
      <c r="C6" s="68"/>
      <c r="D6" s="75"/>
      <c r="E6" s="75"/>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421"/>
      <c r="AH6" s="421"/>
      <c r="AI6" s="421"/>
      <c r="AJ6" s="421"/>
    </row>
    <row r="7" spans="1:36" x14ac:dyDescent="0.2">
      <c r="A7" s="77" t="s">
        <v>73</v>
      </c>
      <c r="B7" s="78" t="s">
        <v>74</v>
      </c>
      <c r="C7" s="77" t="s">
        <v>75</v>
      </c>
      <c r="D7" s="79">
        <f>'4. BL SDB'!H5</f>
        <v>326.29397260273976</v>
      </c>
      <c r="E7" s="79">
        <f>'4. BL SDB'!I5</f>
        <v>0</v>
      </c>
      <c r="F7" s="79">
        <f>'4. BL SDB'!J5</f>
        <v>0</v>
      </c>
      <c r="G7" s="79">
        <f>'4. BL SDB'!K5</f>
        <v>0</v>
      </c>
      <c r="H7" s="79">
        <f>'4. BL SDB'!L5</f>
        <v>319.43095890410956</v>
      </c>
      <c r="I7" s="79">
        <f>'4. BL SDB'!M5</f>
        <v>319.14328767123294</v>
      </c>
      <c r="J7" s="79">
        <f>'4. BL SDB'!N5</f>
        <v>318.85561643835621</v>
      </c>
      <c r="K7" s="79">
        <f>'4. BL SDB'!O5</f>
        <v>318.56794520547948</v>
      </c>
      <c r="L7" s="79">
        <f>'4. BL SDB'!P5</f>
        <v>318.28027397260274</v>
      </c>
      <c r="M7" s="79">
        <f>'4. BL SDB'!Q5</f>
        <v>320.627602739726</v>
      </c>
      <c r="N7" s="79">
        <f>'4. BL SDB'!R5</f>
        <v>320.33993150684927</v>
      </c>
      <c r="O7" s="79">
        <f>'4. BL SDB'!S5</f>
        <v>320.05226027397265</v>
      </c>
      <c r="P7" s="79">
        <f>'4. BL SDB'!T5</f>
        <v>319.76458904109592</v>
      </c>
      <c r="Q7" s="79">
        <f>'4. BL SDB'!U5</f>
        <v>326.65069780821915</v>
      </c>
      <c r="R7" s="79">
        <f>'4. BL SDB'!V5</f>
        <v>326.36302657534247</v>
      </c>
      <c r="S7" s="79">
        <f>'4. BL SDB'!W5</f>
        <v>326.07535534246574</v>
      </c>
      <c r="T7" s="79">
        <f>'4. BL SDB'!X5</f>
        <v>325.78768410958901</v>
      </c>
      <c r="U7" s="79">
        <f>'4. BL SDB'!Y5</f>
        <v>325.50001287671233</v>
      </c>
      <c r="V7" s="79">
        <f>'4. BL SDB'!Z5</f>
        <v>325.2123416438356</v>
      </c>
      <c r="W7" s="79">
        <f>'4. BL SDB'!AA5</f>
        <v>324.92467041095892</v>
      </c>
      <c r="X7" s="79">
        <f>'4. BL SDB'!AB5</f>
        <v>324.63699917808219</v>
      </c>
      <c r="Y7" s="79">
        <f>'4. BL SDB'!AC5</f>
        <v>324.34932794520546</v>
      </c>
      <c r="Z7" s="79">
        <f>'4. BL SDB'!AD5</f>
        <v>324.06165671232878</v>
      </c>
      <c r="AA7" s="79">
        <f>'4. BL SDB'!AE5</f>
        <v>323.77398547945205</v>
      </c>
      <c r="AB7" s="79">
        <f>'4. BL SDB'!AF5</f>
        <v>323.48631424657532</v>
      </c>
      <c r="AC7" s="79">
        <f>'4. BL SDB'!AG5</f>
        <v>323.19864301369864</v>
      </c>
      <c r="AD7" s="79">
        <f>'4. BL SDB'!AH5</f>
        <v>322.91097178082191</v>
      </c>
      <c r="AE7" s="79">
        <f>'4. BL SDB'!AI5</f>
        <v>322.62330054794518</v>
      </c>
      <c r="AF7" s="79">
        <f>'4. BL SDB'!AJ5</f>
        <v>322.3356293150685</v>
      </c>
      <c r="AG7" s="421"/>
      <c r="AH7" s="421"/>
      <c r="AI7" s="421"/>
      <c r="AJ7" s="421"/>
    </row>
    <row r="8" spans="1:36" x14ac:dyDescent="0.2">
      <c r="A8" s="77" t="s">
        <v>76</v>
      </c>
      <c r="B8" s="78" t="s">
        <v>74</v>
      </c>
      <c r="C8" s="77" t="s">
        <v>75</v>
      </c>
      <c r="D8" s="79">
        <f>'9. FP SDB'!H5</f>
        <v>326.29397260273976</v>
      </c>
      <c r="E8" s="79">
        <f>'9. FP SDB'!I5</f>
        <v>0</v>
      </c>
      <c r="F8" s="79">
        <f>'9. FP SDB'!J5</f>
        <v>0</v>
      </c>
      <c r="G8" s="79">
        <f>'9. FP SDB'!K5</f>
        <v>0</v>
      </c>
      <c r="H8" s="79">
        <f>'9. FP SDB'!L5</f>
        <v>319.43095890410956</v>
      </c>
      <c r="I8" s="79">
        <f>'9. FP SDB'!M5</f>
        <v>319.14328767123294</v>
      </c>
      <c r="J8" s="79">
        <f>'9. FP SDB'!N5</f>
        <v>318.85561643835621</v>
      </c>
      <c r="K8" s="79">
        <f>'9. FP SDB'!O5</f>
        <v>318.56794520547948</v>
      </c>
      <c r="L8" s="79">
        <f>'9. FP SDB'!P5</f>
        <v>318.28027397260274</v>
      </c>
      <c r="M8" s="79">
        <f>'9. FP SDB'!Q5</f>
        <v>326.97760273972602</v>
      </c>
      <c r="N8" s="79">
        <f>'9. FP SDB'!R5</f>
        <v>326.52539412853906</v>
      </c>
      <c r="O8" s="79">
        <f>'9. FP SDB'!S5</f>
        <v>326.23313420383698</v>
      </c>
      <c r="P8" s="79">
        <f>'9. FP SDB'!T5</f>
        <v>325.9408742791349</v>
      </c>
      <c r="Q8" s="79">
        <f>'9. FP SDB'!U5</f>
        <v>332.82239435443279</v>
      </c>
      <c r="R8" s="79">
        <f>'9. FP SDB'!V5</f>
        <v>332.53013442973077</v>
      </c>
      <c r="S8" s="79">
        <f>'9. FP SDB'!W5</f>
        <v>332.23787450502863</v>
      </c>
      <c r="T8" s="79">
        <f>'9. FP SDB'!X5</f>
        <v>331.94561458032649</v>
      </c>
      <c r="U8" s="79">
        <f>'9. FP SDB'!Y5</f>
        <v>331.65335465562447</v>
      </c>
      <c r="V8" s="79">
        <f>'9. FP SDB'!Z5</f>
        <v>331.36109473092233</v>
      </c>
      <c r="W8" s="79">
        <f>'9. FP SDB'!AA5</f>
        <v>331.06883480622025</v>
      </c>
      <c r="X8" s="79">
        <f>'9. FP SDB'!AB5</f>
        <v>330.77657488151817</v>
      </c>
      <c r="Y8" s="79">
        <f>'9. FP SDB'!AC5</f>
        <v>330.48431495681604</v>
      </c>
      <c r="Z8" s="79">
        <f>'9. FP SDB'!AD5</f>
        <v>330.19205503211396</v>
      </c>
      <c r="AA8" s="79">
        <f>'9. FP SDB'!AE5</f>
        <v>329.89979510741188</v>
      </c>
      <c r="AB8" s="79">
        <f>'9. FP SDB'!AF5</f>
        <v>329.60753518270974</v>
      </c>
      <c r="AC8" s="79">
        <f>'9. FP SDB'!AG5</f>
        <v>329.31527525800766</v>
      </c>
      <c r="AD8" s="79">
        <f>'9. FP SDB'!AH5</f>
        <v>329.02301533330558</v>
      </c>
      <c r="AE8" s="79">
        <f>'9. FP SDB'!AI5</f>
        <v>328.73075540860344</v>
      </c>
      <c r="AF8" s="79">
        <f>'9. FP SDB'!AJ5</f>
        <v>328.43849548390136</v>
      </c>
      <c r="AG8" s="421"/>
      <c r="AH8" s="421"/>
      <c r="AI8" s="421"/>
      <c r="AJ8" s="421"/>
    </row>
    <row r="9" spans="1:36" x14ac:dyDescent="0.2">
      <c r="A9" s="68"/>
      <c r="B9" s="74" t="s">
        <v>77</v>
      </c>
      <c r="C9" s="68"/>
      <c r="D9" s="79">
        <f>'9. FP SDB'!H6</f>
        <v>0.3</v>
      </c>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421"/>
      <c r="AH9" s="421"/>
      <c r="AI9" s="421"/>
      <c r="AJ9" s="421"/>
    </row>
    <row r="10" spans="1:36" x14ac:dyDescent="0.2">
      <c r="A10" s="77" t="s">
        <v>78</v>
      </c>
      <c r="B10" s="78" t="s">
        <v>79</v>
      </c>
      <c r="C10" s="77" t="s">
        <v>75</v>
      </c>
      <c r="D10" s="79">
        <f>'3. BL Demand'!H10</f>
        <v>116.54377338370325</v>
      </c>
      <c r="E10" s="79">
        <f>'3. BL Demand'!I10</f>
        <v>116.54377338370325</v>
      </c>
      <c r="F10" s="79">
        <f>'3. BL Demand'!J10</f>
        <v>115.37711997680832</v>
      </c>
      <c r="G10" s="79">
        <f>'3. BL Demand'!K10</f>
        <v>113.83201228040689</v>
      </c>
      <c r="H10" s="79">
        <f>'3. BL Demand'!L10</f>
        <v>112.15955346712968</v>
      </c>
      <c r="I10" s="79">
        <f>'3. BL Demand'!M10</f>
        <v>110.49670242838867</v>
      </c>
      <c r="J10" s="79">
        <f>'3. BL Demand'!N10</f>
        <v>108.84271550698581</v>
      </c>
      <c r="K10" s="79">
        <f>'3. BL Demand'!O10</f>
        <v>107.35776938112015</v>
      </c>
      <c r="L10" s="79">
        <f>'3. BL Demand'!P10</f>
        <v>105.88277036910152</v>
      </c>
      <c r="M10" s="79">
        <f>'3. BL Demand'!Q10</f>
        <v>104.11501500213075</v>
      </c>
      <c r="N10" s="79">
        <f>'3. BL Demand'!R10</f>
        <v>102.3595705933931</v>
      </c>
      <c r="O10" s="79">
        <f>'3. BL Demand'!S10</f>
        <v>100.6164994597969</v>
      </c>
      <c r="P10" s="79">
        <f>'3. BL Demand'!T10</f>
        <v>98.885863605130197</v>
      </c>
      <c r="Q10" s="79">
        <f>'3. BL Demand'!U10</f>
        <v>97.16772472234851</v>
      </c>
      <c r="R10" s="79">
        <f>'3. BL Demand'!V10</f>
        <v>95.432314607166617</v>
      </c>
      <c r="S10" s="79">
        <f>'3. BL Demand'!W10</f>
        <v>93.734570946091779</v>
      </c>
      <c r="T10" s="79">
        <f>'3. BL Demand'!X10</f>
        <v>92.082355087006519</v>
      </c>
      <c r="U10" s="79">
        <f>'3. BL Demand'!Y10</f>
        <v>90.483543779831734</v>
      </c>
      <c r="V10" s="79">
        <f>'3. BL Demand'!Z10</f>
        <v>88.946027761093319</v>
      </c>
      <c r="W10" s="79">
        <f>'3. BL Demand'!AA10</f>
        <v>87.46991342371166</v>
      </c>
      <c r="X10" s="79">
        <f>'3. BL Demand'!AB10</f>
        <v>86.055302705830925</v>
      </c>
      <c r="Y10" s="79">
        <f>'3. BL Demand'!AC10</f>
        <v>84.702292815817628</v>
      </c>
      <c r="Z10" s="79">
        <f>'3. BL Demand'!AD10</f>
        <v>83.410975965217872</v>
      </c>
      <c r="AA10" s="79">
        <f>'3. BL Demand'!AE10</f>
        <v>82.181439115014257</v>
      </c>
      <c r="AB10" s="79">
        <f>'3. BL Demand'!AF10</f>
        <v>81.013763740987571</v>
      </c>
      <c r="AC10" s="79">
        <f>'3. BL Demand'!AG10</f>
        <v>79.908025624360789</v>
      </c>
      <c r="AD10" s="79">
        <f>'3. BL Demand'!AH10</f>
        <v>78.86429467415978</v>
      </c>
      <c r="AE10" s="79">
        <f>'3. BL Demand'!AI10</f>
        <v>77.882634787831748</v>
      </c>
      <c r="AF10" s="79">
        <f>'3. BL Demand'!AJ10</f>
        <v>76.963103756598883</v>
      </c>
      <c r="AG10" s="421"/>
      <c r="AH10" s="421"/>
      <c r="AI10" s="421"/>
      <c r="AJ10" s="421"/>
    </row>
    <row r="11" spans="1:36" x14ac:dyDescent="0.2">
      <c r="A11" s="77" t="s">
        <v>80</v>
      </c>
      <c r="B11" s="78" t="s">
        <v>79</v>
      </c>
      <c r="C11" s="77" t="s">
        <v>75</v>
      </c>
      <c r="D11" s="79">
        <f>'8. FP Demand'!H10</f>
        <v>116.54377338370325</v>
      </c>
      <c r="E11" s="79">
        <f>'8. FP Demand'!I10</f>
        <v>116.54377338370325</v>
      </c>
      <c r="F11" s="79">
        <f>'8. FP Demand'!J10</f>
        <v>115.37711997680832</v>
      </c>
      <c r="G11" s="79">
        <f>'8. FP Demand'!K10</f>
        <v>113.83201228040689</v>
      </c>
      <c r="H11" s="79">
        <f>'8. FP Demand'!L10</f>
        <v>111.15212669368037</v>
      </c>
      <c r="I11" s="79">
        <f>'8. FP Demand'!M10</f>
        <v>108.46459480686316</v>
      </c>
      <c r="J11" s="79">
        <f>'8. FP Demand'!N10</f>
        <v>105.76799906112927</v>
      </c>
      <c r="K11" s="79">
        <f>'8. FP Demand'!O10</f>
        <v>103.22212267492792</v>
      </c>
      <c r="L11" s="79">
        <f>'8. FP Demand'!P10</f>
        <v>100.66762279748949</v>
      </c>
      <c r="M11" s="79">
        <f>'8. FP Demand'!Q10</f>
        <v>97.989081402236124</v>
      </c>
      <c r="N11" s="79">
        <f>'8. FP Demand'!R10</f>
        <v>95.321506322761053</v>
      </c>
      <c r="O11" s="79">
        <f>'8. FP Demand'!S10</f>
        <v>92.665633882119749</v>
      </c>
      <c r="P11" s="79">
        <f>'8. FP Demand'!T10</f>
        <v>90.020486887272938</v>
      </c>
      <c r="Q11" s="79">
        <f>'8. FP Demand'!U10</f>
        <v>87.38647223582683</v>
      </c>
      <c r="R11" s="79">
        <f>'8. FP Demand'!V10</f>
        <v>84.738703955486173</v>
      </c>
      <c r="S11" s="79">
        <f>'8. FP Demand'!W10</f>
        <v>82.128495612485438</v>
      </c>
      <c r="T11" s="79">
        <f>'8. FP Demand'!X10</f>
        <v>79.563996114949319</v>
      </c>
      <c r="U11" s="79">
        <f>'8. FP Demand'!Y10</f>
        <v>77.053473932796621</v>
      </c>
      <c r="V11" s="79">
        <f>'8. FP Demand'!Z10</f>
        <v>74.605318345322672</v>
      </c>
      <c r="W11" s="79">
        <f>'8. FP Demand'!AA10</f>
        <v>72.219805867317916</v>
      </c>
      <c r="X11" s="79">
        <f>'8. FP Demand'!AB10</f>
        <v>69.897297438628186</v>
      </c>
      <c r="Y11" s="79">
        <f>'8. FP Demand'!AC10</f>
        <v>67.638041328121673</v>
      </c>
      <c r="Z11" s="79">
        <f>'8. FP Demand'!AD10</f>
        <v>65.442663995748831</v>
      </c>
      <c r="AA11" s="79">
        <f>'8. FP Demand'!AE10</f>
        <v>63.311569086290127</v>
      </c>
      <c r="AB11" s="79">
        <f>'8. FP Demand'!AF10</f>
        <v>61.245182736762743</v>
      </c>
      <c r="AC11" s="79">
        <f>'8. FP Demand'!AG10</f>
        <v>59.243977159348823</v>
      </c>
      <c r="AD11" s="79">
        <f>'8. FP Demand'!AH10</f>
        <v>57.308488644742425</v>
      </c>
      <c r="AE11" s="79">
        <f>'8. FP Demand'!AI10</f>
        <v>55.438926917102336</v>
      </c>
      <c r="AF11" s="79">
        <f>'8. FP Demand'!AJ10</f>
        <v>54.523518391574072</v>
      </c>
      <c r="AG11" s="421"/>
      <c r="AH11" s="421"/>
      <c r="AI11" s="421"/>
      <c r="AJ11" s="421"/>
    </row>
    <row r="12" spans="1:36" x14ac:dyDescent="0.2">
      <c r="A12" s="77" t="s">
        <v>81</v>
      </c>
      <c r="B12" s="78" t="s">
        <v>82</v>
      </c>
      <c r="C12" s="77" t="s">
        <v>75</v>
      </c>
      <c r="D12" s="79">
        <f>'3. BL Demand'!H9</f>
        <v>57.329799931971095</v>
      </c>
      <c r="E12" s="79">
        <f>'3. BL Demand'!I9</f>
        <v>57.329799931971095</v>
      </c>
      <c r="F12" s="79">
        <f>'3. BL Demand'!J9</f>
        <v>60.489930863923</v>
      </c>
      <c r="G12" s="79">
        <f>'3. BL Demand'!K9</f>
        <v>63.605452578519632</v>
      </c>
      <c r="H12" s="79">
        <f>'3. BL Demand'!L9</f>
        <v>66.655623431795249</v>
      </c>
      <c r="I12" s="79">
        <f>'3. BL Demand'!M9</f>
        <v>69.638811385311428</v>
      </c>
      <c r="J12" s="79">
        <f>'3. BL Demand'!N9</f>
        <v>72.647350966912711</v>
      </c>
      <c r="K12" s="79">
        <f>'3. BL Demand'!O9</f>
        <v>75.669617507285494</v>
      </c>
      <c r="L12" s="79">
        <f>'3. BL Demand'!P9</f>
        <v>78.660334046667359</v>
      </c>
      <c r="M12" s="79">
        <f>'3. BL Demand'!Q9</f>
        <v>81.529592544875385</v>
      </c>
      <c r="N12" s="79">
        <f>'3. BL Demand'!R9</f>
        <v>84.385368355122338</v>
      </c>
      <c r="O12" s="79">
        <f>'3. BL Demand'!S9</f>
        <v>87.065105003186915</v>
      </c>
      <c r="P12" s="79">
        <f>'3. BL Demand'!T9</f>
        <v>89.790876776643728</v>
      </c>
      <c r="Q12" s="79">
        <f>'3. BL Demand'!U9</f>
        <v>92.483696074763799</v>
      </c>
      <c r="R12" s="79">
        <f>'3. BL Demand'!V9</f>
        <v>94.78387502543535</v>
      </c>
      <c r="S12" s="79">
        <f>'3. BL Demand'!W9</f>
        <v>97.028503688094034</v>
      </c>
      <c r="T12" s="79">
        <f>'3. BL Demand'!X9</f>
        <v>99.224340506235492</v>
      </c>
      <c r="U12" s="79">
        <f>'3. BL Demand'!Y9</f>
        <v>101.36845989125732</v>
      </c>
      <c r="V12" s="79">
        <f>'3. BL Demand'!Z9</f>
        <v>103.42699069108988</v>
      </c>
      <c r="W12" s="79">
        <f>'3. BL Demand'!AA9</f>
        <v>105.42510307946256</v>
      </c>
      <c r="X12" s="79">
        <f>'3. BL Demand'!AB9</f>
        <v>107.38360818966395</v>
      </c>
      <c r="Y12" s="79">
        <f>'3. BL Demand'!AC9</f>
        <v>109.34698633941025</v>
      </c>
      <c r="Z12" s="79">
        <f>'3. BL Demand'!AD9</f>
        <v>111.24333568084209</v>
      </c>
      <c r="AA12" s="79">
        <f>'3. BL Demand'!AE9</f>
        <v>113.07861914263346</v>
      </c>
      <c r="AB12" s="79">
        <f>'3. BL Demand'!AF9</f>
        <v>114.85089813287881</v>
      </c>
      <c r="AC12" s="79">
        <f>'3. BL Demand'!AG9</f>
        <v>116.55846670815453</v>
      </c>
      <c r="AD12" s="79">
        <f>'3. BL Demand'!AH9</f>
        <v>118.13923861569594</v>
      </c>
      <c r="AE12" s="79">
        <f>'3. BL Demand'!AI9</f>
        <v>119.67615136311335</v>
      </c>
      <c r="AF12" s="79">
        <f>'3. BL Demand'!AJ9</f>
        <v>121.18467296432615</v>
      </c>
      <c r="AG12" s="421"/>
      <c r="AH12" s="421"/>
      <c r="AI12" s="421"/>
      <c r="AJ12" s="421"/>
    </row>
    <row r="13" spans="1:36" x14ac:dyDescent="0.2">
      <c r="A13" s="77" t="s">
        <v>83</v>
      </c>
      <c r="B13" s="78" t="s">
        <v>82</v>
      </c>
      <c r="C13" s="77" t="s">
        <v>75</v>
      </c>
      <c r="D13" s="79">
        <f>'8. FP Demand'!H9</f>
        <v>57.329799931971095</v>
      </c>
      <c r="E13" s="79">
        <f>'8. FP Demand'!I9</f>
        <v>57.329799931971095</v>
      </c>
      <c r="F13" s="79">
        <f>'8. FP Demand'!J9</f>
        <v>60.489930863923</v>
      </c>
      <c r="G13" s="79">
        <f>'8. FP Demand'!K9</f>
        <v>63.605452578519632</v>
      </c>
      <c r="H13" s="79">
        <f>'8. FP Demand'!L9</f>
        <v>67.2347412790036</v>
      </c>
      <c r="I13" s="79">
        <f>'8. FP Demand'!M9</f>
        <v>70.809496973231731</v>
      </c>
      <c r="J13" s="79">
        <f>'8. FP Demand'!N9</f>
        <v>74.420897574473628</v>
      </c>
      <c r="K13" s="79">
        <f>'8. FP Demand'!O9</f>
        <v>78.056226562862577</v>
      </c>
      <c r="L13" s="79">
        <f>'8. FP Demand'!P9</f>
        <v>81.669721701996707</v>
      </c>
      <c r="M13" s="79">
        <f>'8. FP Demand'!Q9</f>
        <v>85.342015073428257</v>
      </c>
      <c r="N13" s="79">
        <f>'8. FP Demand'!R9</f>
        <v>89.001563934922913</v>
      </c>
      <c r="O13" s="79">
        <f>'8. FP Demand'!S9</f>
        <v>92.485126594300411</v>
      </c>
      <c r="P13" s="79">
        <f>'8. FP Demand'!T9</f>
        <v>96.015804865624958</v>
      </c>
      <c r="Q13" s="79">
        <f>'8. FP Demand'!U9</f>
        <v>99.514253793048766</v>
      </c>
      <c r="R13" s="79">
        <f>'8. FP Demand'!V9</f>
        <v>102.61660912768674</v>
      </c>
      <c r="S13" s="79">
        <f>'8. FP Demand'!W9</f>
        <v>105.66325608038488</v>
      </c>
      <c r="T13" s="79">
        <f>'8. FP Demand'!X9</f>
        <v>108.66052774253505</v>
      </c>
      <c r="U13" s="79">
        <f>'8. FP Demand'!Y9</f>
        <v>111.60515117440575</v>
      </c>
      <c r="V13" s="79">
        <f>'8. FP Demand'!Z9</f>
        <v>114.46281369057901</v>
      </c>
      <c r="W13" s="79">
        <f>'8. FP Demand'!AA9</f>
        <v>117.25855434178597</v>
      </c>
      <c r="X13" s="79">
        <f>'8. FP Demand'!AB9</f>
        <v>120.01296775129761</v>
      </c>
      <c r="Y13" s="79">
        <f>'8. FP Demand'!AC9</f>
        <v>122.7704291519712</v>
      </c>
      <c r="Z13" s="79">
        <f>'8. FP Demand'!AD9</f>
        <v>125.45855185834233</v>
      </c>
      <c r="AA13" s="79">
        <f>'8. FP Demand'!AE9</f>
        <v>128.08303486858574</v>
      </c>
      <c r="AB13" s="79">
        <f>'8. FP Demand'!AF9</f>
        <v>130.64165088537203</v>
      </c>
      <c r="AC13" s="79">
        <f>'8. FP Demand'!AG9</f>
        <v>133.1323565024573</v>
      </c>
      <c r="AD13" s="79">
        <f>'8. FP Demand'!AH9</f>
        <v>135.49266082337653</v>
      </c>
      <c r="AE13" s="79">
        <f>'8. FP Demand'!AI9</f>
        <v>137.80541974084346</v>
      </c>
      <c r="AF13" s="79">
        <f>'8. FP Demand'!AJ9</f>
        <v>139.19799898096667</v>
      </c>
    </row>
    <row r="14" spans="1:36" x14ac:dyDescent="0.2">
      <c r="A14" s="77" t="s">
        <v>84</v>
      </c>
      <c r="B14" s="78" t="s">
        <v>85</v>
      </c>
      <c r="C14" s="77" t="s">
        <v>75</v>
      </c>
      <c r="D14" s="79">
        <f>'3. BL Demand'!H7+'3. BL Demand'!H8</f>
        <v>55.974050422427538</v>
      </c>
      <c r="E14" s="79">
        <f>'3. BL Demand'!I7+'3. BL Demand'!I8</f>
        <v>55.974050422427538</v>
      </c>
      <c r="F14" s="79">
        <f>'3. BL Demand'!J7+'3. BL Demand'!J8</f>
        <v>55.630748250385928</v>
      </c>
      <c r="G14" s="79">
        <f>'3. BL Demand'!K7+'3. BL Demand'!K8</f>
        <v>55.61141730864626</v>
      </c>
      <c r="H14" s="79">
        <f>'3. BL Demand'!L7+'3. BL Demand'!L8</f>
        <v>55.603447472633519</v>
      </c>
      <c r="I14" s="79">
        <f>'3. BL Demand'!M7+'3. BL Demand'!M8</f>
        <v>55.605713276079548</v>
      </c>
      <c r="J14" s="79">
        <f>'3. BL Demand'!N7+'3. BL Demand'!N8</f>
        <v>55.617750216211363</v>
      </c>
      <c r="K14" s="79">
        <f>'3. BL Demand'!O7+'3. BL Demand'!O8</f>
        <v>55.63775054760815</v>
      </c>
      <c r="L14" s="79">
        <f>'3. BL Demand'!P7+'3. BL Demand'!P8</f>
        <v>55.664756394133853</v>
      </c>
      <c r="M14" s="79">
        <f>'3. BL Demand'!Q7+'3. BL Demand'!Q8</f>
        <v>55.69951382821101</v>
      </c>
      <c r="N14" s="79">
        <f>'3. BL Demand'!R7+'3. BL Demand'!R8</f>
        <v>55.739019605239136</v>
      </c>
      <c r="O14" s="79">
        <f>'3. BL Demand'!S7+'3. BL Demand'!S8</f>
        <v>55.784597656753157</v>
      </c>
      <c r="P14" s="79">
        <f>'3. BL Demand'!T7+'3. BL Demand'!T8</f>
        <v>55.833984468623854</v>
      </c>
      <c r="Q14" s="79">
        <f>'3. BL Demand'!U7+'3. BL Demand'!U8</f>
        <v>55.887301975075495</v>
      </c>
      <c r="R14" s="79">
        <f>'3. BL Demand'!V7+'3. BL Demand'!V8</f>
        <v>55.944148614566416</v>
      </c>
      <c r="S14" s="79">
        <f>'3. BL Demand'!W7+'3. BL Demand'!W8</f>
        <v>56.0041684062912</v>
      </c>
      <c r="T14" s="79">
        <f>'3. BL Demand'!X7+'3. BL Demand'!X8</f>
        <v>56.067045137504699</v>
      </c>
      <c r="U14" s="79">
        <f>'3. BL Demand'!Y7+'3. BL Demand'!Y8</f>
        <v>56.131663744729558</v>
      </c>
      <c r="V14" s="79">
        <f>'3. BL Demand'!Z7+'3. BL Demand'!Z8</f>
        <v>56.199252104841548</v>
      </c>
      <c r="W14" s="79">
        <f>'3. BL Demand'!AA7+'3. BL Demand'!AA8</f>
        <v>56.268095809260892</v>
      </c>
      <c r="X14" s="79">
        <f>'3. BL Demand'!AB7+'3. BL Demand'!AB8</f>
        <v>56.338741278237833</v>
      </c>
      <c r="Y14" s="79">
        <f>'3. BL Demand'!AC7+'3. BL Demand'!AC8</f>
        <v>56.410968800935365</v>
      </c>
      <c r="Z14" s="79">
        <f>'3. BL Demand'!AD7+'3. BL Demand'!AD8</f>
        <v>56.485363899623977</v>
      </c>
      <c r="AA14" s="79">
        <f>'3. BL Demand'!AE7+'3. BL Demand'!AE8</f>
        <v>56.560392376678209</v>
      </c>
      <c r="AB14" s="79">
        <f>'3. BL Demand'!AF7+'3. BL Demand'!AF8</f>
        <v>56.636647573711798</v>
      </c>
      <c r="AC14" s="79">
        <f>'3. BL Demand'!AG7+'3. BL Demand'!AG8</f>
        <v>56.714097848806531</v>
      </c>
      <c r="AD14" s="79">
        <f>'3. BL Demand'!AH7+'3. BL Demand'!AH8</f>
        <v>56.792596909254826</v>
      </c>
      <c r="AE14" s="79">
        <f>'3. BL Demand'!AI7+'3. BL Demand'!AI8</f>
        <v>56.872174037060724</v>
      </c>
      <c r="AF14" s="79">
        <f>'3. BL Demand'!AJ7+'3. BL Demand'!AJ8</f>
        <v>56.95277944351885</v>
      </c>
    </row>
    <row r="15" spans="1:36" x14ac:dyDescent="0.2">
      <c r="A15" s="77" t="s">
        <v>86</v>
      </c>
      <c r="B15" s="78" t="s">
        <v>85</v>
      </c>
      <c r="C15" s="77" t="s">
        <v>75</v>
      </c>
      <c r="D15" s="79">
        <f>'8. FP Demand'!H7+'8. FP Demand'!H8</f>
        <v>55.974050422427538</v>
      </c>
      <c r="E15" s="79">
        <f>'8. FP Demand'!I7+'8. FP Demand'!I8</f>
        <v>55.974050422427538</v>
      </c>
      <c r="F15" s="79">
        <f>'8. FP Demand'!J7+'8. FP Demand'!J8</f>
        <v>55.630748250385928</v>
      </c>
      <c r="G15" s="79">
        <f>'8. FP Demand'!K7+'8. FP Demand'!K8</f>
        <v>55.61141730864626</v>
      </c>
      <c r="H15" s="79">
        <f>'8. FP Demand'!L7+'8. FP Demand'!L8</f>
        <v>55.573972472633514</v>
      </c>
      <c r="I15" s="79">
        <f>'8. FP Demand'!M7+'8. FP Demand'!M8</f>
        <v>55.546763276079545</v>
      </c>
      <c r="J15" s="79">
        <f>'8. FP Demand'!N7+'8. FP Demand'!N8</f>
        <v>55.529325216211362</v>
      </c>
      <c r="K15" s="79">
        <f>'8. FP Demand'!O7+'8. FP Demand'!O8</f>
        <v>55.519850547608158</v>
      </c>
      <c r="L15" s="79">
        <f>'8. FP Demand'!P7+'8. FP Demand'!P8</f>
        <v>55.517381394133857</v>
      </c>
      <c r="M15" s="79">
        <f>'8. FP Demand'!Q7+'8. FP Demand'!Q8</f>
        <v>55.552138828211021</v>
      </c>
      <c r="N15" s="79">
        <f>'8. FP Demand'!R7+'8. FP Demand'!R8</f>
        <v>55.591644605239139</v>
      </c>
      <c r="O15" s="79">
        <f>'8. FP Demand'!S7+'8. FP Demand'!S8</f>
        <v>55.63722265675316</v>
      </c>
      <c r="P15" s="79">
        <f>'8. FP Demand'!T7+'8. FP Demand'!T8</f>
        <v>55.686609468623857</v>
      </c>
      <c r="Q15" s="79">
        <f>'8. FP Demand'!U7+'8. FP Demand'!U8</f>
        <v>55.739926975075498</v>
      </c>
      <c r="R15" s="79">
        <f>'8. FP Demand'!V7+'8. FP Demand'!V8</f>
        <v>55.796773614566419</v>
      </c>
      <c r="S15" s="79">
        <f>'8. FP Demand'!W7+'8. FP Demand'!W8</f>
        <v>55.856793406291203</v>
      </c>
      <c r="T15" s="79">
        <f>'8. FP Demand'!X7+'8. FP Demand'!X8</f>
        <v>55.919670137504703</v>
      </c>
      <c r="U15" s="79">
        <f>'8. FP Demand'!Y7+'8. FP Demand'!Y8</f>
        <v>55.984288744729561</v>
      </c>
      <c r="V15" s="79">
        <f>'8. FP Demand'!Z7+'8. FP Demand'!Z8</f>
        <v>56.051877104841552</v>
      </c>
      <c r="W15" s="79">
        <f>'8. FP Demand'!AA7+'8. FP Demand'!AA8</f>
        <v>56.120720809260902</v>
      </c>
      <c r="X15" s="79">
        <f>'8. FP Demand'!AB7+'8. FP Demand'!AB8</f>
        <v>56.191366278237837</v>
      </c>
      <c r="Y15" s="79">
        <f>'8. FP Demand'!AC7+'8. FP Demand'!AC8</f>
        <v>56.263593800935375</v>
      </c>
      <c r="Z15" s="79">
        <f>'8. FP Demand'!AD7+'8. FP Demand'!AD8</f>
        <v>56.33798889962398</v>
      </c>
      <c r="AA15" s="79">
        <f>'8. FP Demand'!AE7+'8. FP Demand'!AE8</f>
        <v>56.413017376678212</v>
      </c>
      <c r="AB15" s="79">
        <f>'8. FP Demand'!AF7+'8. FP Demand'!AF8</f>
        <v>56.489272573711801</v>
      </c>
      <c r="AC15" s="79">
        <f>'8. FP Demand'!AG7+'8. FP Demand'!AG8</f>
        <v>56.566722848806535</v>
      </c>
      <c r="AD15" s="79">
        <f>'8. FP Demand'!AH7+'8. FP Demand'!AH8</f>
        <v>56.645221909254829</v>
      </c>
      <c r="AE15" s="79">
        <f>'8. FP Demand'!AI7+'8. FP Demand'!AI8</f>
        <v>56.724799037060727</v>
      </c>
      <c r="AF15" s="79">
        <f>'8. FP Demand'!AJ7+'8. FP Demand'!AJ8</f>
        <v>56.805404443518853</v>
      </c>
    </row>
    <row r="16" spans="1:36" x14ac:dyDescent="0.2">
      <c r="A16" s="77" t="s">
        <v>87</v>
      </c>
      <c r="B16" s="78" t="s">
        <v>88</v>
      </c>
      <c r="C16" s="77" t="s">
        <v>75</v>
      </c>
      <c r="D16" s="79">
        <f>'3. BL Demand'!H36</f>
        <v>70.540000000000006</v>
      </c>
      <c r="E16" s="79">
        <f>'3. BL Demand'!I36</f>
        <v>70.540000000000006</v>
      </c>
      <c r="F16" s="79">
        <f>'3. BL Demand'!J36</f>
        <v>70.540000000000006</v>
      </c>
      <c r="G16" s="79">
        <f>'3. BL Demand'!K36</f>
        <v>70.540000000000006</v>
      </c>
      <c r="H16" s="79">
        <f>'3. BL Demand'!L36</f>
        <v>70.540000000000006</v>
      </c>
      <c r="I16" s="79">
        <f>'3. BL Demand'!M36</f>
        <v>70.540000000000006</v>
      </c>
      <c r="J16" s="79">
        <f>'3. BL Demand'!N36</f>
        <v>70.540000000000006</v>
      </c>
      <c r="K16" s="79">
        <f>'3. BL Demand'!O36</f>
        <v>70.540000000000006</v>
      </c>
      <c r="L16" s="79">
        <f>'3. BL Demand'!P36</f>
        <v>70.540000000000006</v>
      </c>
      <c r="M16" s="79">
        <f>'3. BL Demand'!Q36</f>
        <v>70.540000000000006</v>
      </c>
      <c r="N16" s="79">
        <f>'3. BL Demand'!R36</f>
        <v>70.540000000000006</v>
      </c>
      <c r="O16" s="79">
        <f>'3. BL Demand'!S36</f>
        <v>70.540000000000006</v>
      </c>
      <c r="P16" s="79">
        <f>'3. BL Demand'!T36</f>
        <v>70.540000000000006</v>
      </c>
      <c r="Q16" s="79">
        <f>'3. BL Demand'!U36</f>
        <v>70.540000000000006</v>
      </c>
      <c r="R16" s="79">
        <f>'3. BL Demand'!V36</f>
        <v>70.540000000000006</v>
      </c>
      <c r="S16" s="79">
        <f>'3. BL Demand'!W36</f>
        <v>70.540000000000006</v>
      </c>
      <c r="T16" s="79">
        <f>'3. BL Demand'!X36</f>
        <v>70.540000000000006</v>
      </c>
      <c r="U16" s="79">
        <f>'3. BL Demand'!Y36</f>
        <v>70.540000000000006</v>
      </c>
      <c r="V16" s="79">
        <f>'3. BL Demand'!Z36</f>
        <v>70.540000000000006</v>
      </c>
      <c r="W16" s="79">
        <f>'3. BL Demand'!AA36</f>
        <v>70.540000000000006</v>
      </c>
      <c r="X16" s="79">
        <f>'3. BL Demand'!AB36</f>
        <v>70.540000000000006</v>
      </c>
      <c r="Y16" s="79">
        <f>'3. BL Demand'!AC36</f>
        <v>70.540000000000006</v>
      </c>
      <c r="Z16" s="79">
        <f>'3. BL Demand'!AD36</f>
        <v>70.540000000000006</v>
      </c>
      <c r="AA16" s="79">
        <f>'3. BL Demand'!AE36</f>
        <v>70.540000000000006</v>
      </c>
      <c r="AB16" s="79">
        <f>'3. BL Demand'!AF36</f>
        <v>70.540000000000006</v>
      </c>
      <c r="AC16" s="79">
        <f>'3. BL Demand'!AG36</f>
        <v>70.540000000000006</v>
      </c>
      <c r="AD16" s="79">
        <f>'3. BL Demand'!AH36</f>
        <v>70.540000000000006</v>
      </c>
      <c r="AE16" s="79">
        <f>'3. BL Demand'!AI36</f>
        <v>70.540000000000006</v>
      </c>
      <c r="AF16" s="79">
        <f>'3. BL Demand'!AJ36</f>
        <v>70.540000000000006</v>
      </c>
    </row>
    <row r="17" spans="1:32" x14ac:dyDescent="0.2">
      <c r="A17" s="77" t="s">
        <v>89</v>
      </c>
      <c r="B17" s="78" t="s">
        <v>88</v>
      </c>
      <c r="C17" s="77" t="s">
        <v>75</v>
      </c>
      <c r="D17" s="79">
        <f>'8. FP Demand'!H36</f>
        <v>70.540000000000006</v>
      </c>
      <c r="E17" s="79">
        <f>'8. FP Demand'!I36</f>
        <v>70.540000000000006</v>
      </c>
      <c r="F17" s="79">
        <f>'8. FP Demand'!J36</f>
        <v>70.540000000000006</v>
      </c>
      <c r="G17" s="79">
        <f>'8. FP Demand'!K36</f>
        <v>70.540000000000006</v>
      </c>
      <c r="H17" s="79">
        <f>'8. FP Demand'!L36</f>
        <v>67.040000000000006</v>
      </c>
      <c r="I17" s="79">
        <f>'8. FP Demand'!M36</f>
        <v>63.540000000000006</v>
      </c>
      <c r="J17" s="79">
        <f>'8. FP Demand'!N36</f>
        <v>60.040000000000006</v>
      </c>
      <c r="K17" s="79">
        <f>'8. FP Demand'!O36</f>
        <v>56.539999999999992</v>
      </c>
      <c r="L17" s="79">
        <f>'8. FP Demand'!P36</f>
        <v>53.040000000000013</v>
      </c>
      <c r="M17" s="79">
        <f>'8. FP Demand'!Q36</f>
        <v>52.387906689188767</v>
      </c>
      <c r="N17" s="79">
        <f>'8. FP Demand'!R36</f>
        <v>51.735813378377514</v>
      </c>
      <c r="O17" s="79">
        <f>'8. FP Demand'!S36</f>
        <v>51.083720067566276</v>
      </c>
      <c r="P17" s="79">
        <f>'8. FP Demand'!T36</f>
        <v>50.43162675675503</v>
      </c>
      <c r="Q17" s="79">
        <f>'8. FP Demand'!U36</f>
        <v>49.779533445943777</v>
      </c>
      <c r="R17" s="79">
        <f>'8. FP Demand'!V36</f>
        <v>49.127440135132531</v>
      </c>
      <c r="S17" s="79">
        <f>'8. FP Demand'!W36</f>
        <v>48.475346824321292</v>
      </c>
      <c r="T17" s="79">
        <f>'8. FP Demand'!X36</f>
        <v>47.823253513510039</v>
      </c>
      <c r="U17" s="79">
        <f>'8. FP Demand'!Y36</f>
        <v>47.171160202698793</v>
      </c>
      <c r="V17" s="79">
        <f>'8. FP Demand'!Z36</f>
        <v>46.519066891887547</v>
      </c>
      <c r="W17" s="79">
        <f>'8. FP Demand'!AA36</f>
        <v>45.866973581076309</v>
      </c>
      <c r="X17" s="79">
        <f>'8. FP Demand'!AB36</f>
        <v>45.214880270265063</v>
      </c>
      <c r="Y17" s="79">
        <f>'8. FP Demand'!AC36</f>
        <v>44.562786959453817</v>
      </c>
      <c r="Z17" s="79">
        <f>'8. FP Demand'!AD36</f>
        <v>43.910693648642571</v>
      </c>
      <c r="AA17" s="79">
        <f>'8. FP Demand'!AE36</f>
        <v>43.258600337831325</v>
      </c>
      <c r="AB17" s="79">
        <f>'8. FP Demand'!AF36</f>
        <v>42.606507027020072</v>
      </c>
      <c r="AC17" s="79">
        <f>'8. FP Demand'!AG36</f>
        <v>41.954413716208833</v>
      </c>
      <c r="AD17" s="79">
        <f>'8. FP Demand'!AH36</f>
        <v>41.30232040539758</v>
      </c>
      <c r="AE17" s="79">
        <f>'8. FP Demand'!AI36</f>
        <v>40.650227094586342</v>
      </c>
      <c r="AF17" s="79">
        <f>'8. FP Demand'!AJ36</f>
        <v>39.998133783775096</v>
      </c>
    </row>
    <row r="18" spans="1:32" x14ac:dyDescent="0.2">
      <c r="A18" s="77" t="s">
        <v>90</v>
      </c>
      <c r="B18" s="78" t="s">
        <v>91</v>
      </c>
      <c r="C18" s="77" t="s">
        <v>75</v>
      </c>
      <c r="D18" s="79">
        <f>'4. BL SDB'!H3-('3. BL Demand'!H7+'3. BL Demand'!H8+'3. BL Demand'!H9+'3. BL Demand'!H10)-'3. BL Demand'!H36</f>
        <v>2.7751778607412945</v>
      </c>
      <c r="E18" s="79">
        <f>'4. BL SDB'!I3-('3. BL Demand'!I7+'3. BL Demand'!I8+'3. BL Demand'!I9+'3. BL Demand'!I10)-'3. BL Demand'!I36</f>
        <v>2.7751778607412945</v>
      </c>
      <c r="F18" s="79">
        <f>'4. BL SDB'!J3-('3. BL Demand'!J7+'3. BL Demand'!J8+'3. BL Demand'!J9+'3. BL Demand'!J10)-'3. BL Demand'!J36</f>
        <v>2.7751778607412945</v>
      </c>
      <c r="G18" s="79">
        <f>'4. BL SDB'!K3-('3. BL Demand'!K7+'3. BL Demand'!K8+'3. BL Demand'!K9+'3. BL Demand'!K10)-'3. BL Demand'!K36</f>
        <v>2.4774405835525073</v>
      </c>
      <c r="H18" s="79">
        <f>'4. BL SDB'!L3-('3. BL Demand'!L7+'3. BL Demand'!L8+'3. BL Demand'!L9+'3. BL Demand'!L10)-'3. BL Demand'!L36</f>
        <v>2.3452244955369821</v>
      </c>
      <c r="I18" s="79">
        <f>'4. BL SDB'!M3-('3. BL Demand'!M7+'3. BL Demand'!M8+'3. BL Demand'!M9+'3. BL Demand'!M10)-'3. BL Demand'!M36</f>
        <v>2.2063072200738389</v>
      </c>
      <c r="J18" s="79">
        <f>'4. BL SDB'!N3-('3. BL Demand'!N7+'3. BL Demand'!N8+'3. BL Demand'!N9+'3. BL Demand'!N10)-'3. BL Demand'!N36</f>
        <v>2.0619241594827855</v>
      </c>
      <c r="K18" s="79">
        <f>'4. BL SDB'!O3-('3. BL Demand'!O7+'3. BL Demand'!O8+'3. BL Demand'!O9+'3. BL Demand'!O10)-'3. BL Demand'!O36</f>
        <v>2.012749482202608</v>
      </c>
      <c r="L18" s="79">
        <f>'4. BL SDB'!P3-('3. BL Demand'!P7+'3. BL Demand'!P8+'3. BL Demand'!P9+'3. BL Demand'!P10)-'3. BL Demand'!P36</f>
        <v>2.0366026539125102</v>
      </c>
      <c r="M18" s="79">
        <f>'4. BL SDB'!Q3-('3. BL Demand'!Q7+'3. BL Demand'!Q8+'3. BL Demand'!Q9+'3. BL Demand'!Q10)-'3. BL Demand'!Q36</f>
        <v>2.0612437726676518</v>
      </c>
      <c r="N18" s="79">
        <f>'4. BL SDB'!R3-('3. BL Demand'!R7+'3. BL Demand'!R8+'3. BL Demand'!R9+'3. BL Demand'!R10)-'3. BL Demand'!R36</f>
        <v>2.0855124141830998</v>
      </c>
      <c r="O18" s="79">
        <f>'4. BL SDB'!S3-('3. BL Demand'!S7+'3. BL Demand'!S8+'3. BL Demand'!S9+'3. BL Demand'!S10)-'3. BL Demand'!S36</f>
        <v>2.1095760289322385</v>
      </c>
      <c r="P18" s="79">
        <f>'4. BL SDB'!T3-('3. BL Demand'!T7+'3. BL Demand'!T8+'3. BL Demand'!T9+'3. BL Demand'!T10)-'3. BL Demand'!T36</f>
        <v>2.1320165472011894</v>
      </c>
      <c r="Q18" s="79">
        <f>'4. BL SDB'!U3-('3. BL Demand'!U7+'3. BL Demand'!U8+'3. BL Demand'!U9+'3. BL Demand'!U10)-'3. BL Demand'!U36</f>
        <v>2.1547739388129088</v>
      </c>
      <c r="R18" s="79">
        <f>'4. BL SDB'!V3-('3. BL Demand'!V7+'3. BL Demand'!V8+'3. BL Demand'!V9+'3. BL Demand'!V10)-'3. BL Demand'!V36</f>
        <v>2.1771633585162391</v>
      </c>
      <c r="S18" s="79">
        <f>'4. BL SDB'!W3-('3. BL Demand'!W7+'3. BL Demand'!W8+'3. BL Demand'!W9+'3. BL Demand'!W10)-'3. BL Demand'!W36</f>
        <v>2.1962674309671257</v>
      </c>
      <c r="T18" s="79">
        <f>'4. BL SDB'!X3-('3. BL Demand'!X7+'3. BL Demand'!X8+'3. BL Demand'!X9+'3. BL Demand'!X10)-'3. BL Demand'!X36</f>
        <v>2.2148975832965476</v>
      </c>
      <c r="U18" s="79">
        <f>'4. BL SDB'!Y3-('3. BL Demand'!Y7+'3. BL Demand'!Y8+'3. BL Demand'!Y9+'3. BL Demand'!Y10)-'3. BL Demand'!Y36</f>
        <v>2.2331231406642047</v>
      </c>
      <c r="V18" s="79">
        <f>'4. BL SDB'!Z3-('3. BL Demand'!Z7+'3. BL Demand'!Z8+'3. BL Demand'!Z9+'3. BL Demand'!Z10)-'3. BL Demand'!Z36</f>
        <v>2.2509310262222613</v>
      </c>
      <c r="W18" s="79">
        <f>'4. BL SDB'!AA3-('3. BL Demand'!AA7+'3. BL Demand'!AA8+'3. BL Demand'!AA9+'3. BL Demand'!AA10)-'3. BL Demand'!AA36</f>
        <v>2.2680228858472873</v>
      </c>
      <c r="X18" s="79">
        <f>'4. BL SDB'!AB3-('3. BL Demand'!AB7+'3. BL Demand'!AB8+'3. BL Demand'!AB9+'3. BL Demand'!AB10)-'3. BL Demand'!AB36</f>
        <v>2.2846211317873468</v>
      </c>
      <c r="Y18" s="79">
        <f>'4. BL SDB'!AC3-('3. BL Demand'!AC7+'3. BL Demand'!AC8+'3. BL Demand'!AC9+'3. BL Demand'!AC10)-'3. BL Demand'!AC36</f>
        <v>2.3009129314168746</v>
      </c>
      <c r="Z18" s="79">
        <f>'4. BL SDB'!AD3-('3. BL Demand'!AD7+'3. BL Demand'!AD8+'3. BL Demand'!AD9+'3. BL Demand'!AD10)-'3. BL Demand'!AD36</f>
        <v>2.3172822914811633</v>
      </c>
      <c r="AA18" s="79">
        <f>'4. BL SDB'!AE3-('3. BL Demand'!AE7+'3. BL Demand'!AE8+'3. BL Demand'!AE9+'3. BL Demand'!AE10)-'3. BL Demand'!AE36</f>
        <v>2.333097310397946</v>
      </c>
      <c r="AB18" s="79">
        <f>'4. BL SDB'!AF3-('3. BL Demand'!AF7+'3. BL Demand'!AF8+'3. BL Demand'!AF9+'3. BL Demand'!AF10)-'3. BL Demand'!AF36</f>
        <v>2.3484186593949943</v>
      </c>
      <c r="AC18" s="79">
        <f>'4. BL SDB'!AG3-('3. BL Demand'!AG7+'3. BL Demand'!AG8+'3. BL Demand'!AG9+'3. BL Demand'!AG10)-'3. BL Demand'!AG36</f>
        <v>2.3632294608382978</v>
      </c>
      <c r="AD18" s="79">
        <f>'4. BL SDB'!AH3-('3. BL Demand'!AH7+'3. BL Demand'!AH8+'3. BL Demand'!AH9+'3. BL Demand'!AH10)-'3. BL Demand'!AH36</f>
        <v>2.3775246431538477</v>
      </c>
      <c r="AE18" s="79">
        <f>'4. BL SDB'!AI3-('3. BL Demand'!AI7+'3. BL Demand'!AI8+'3. BL Demand'!AI9+'3. BL Demand'!AI10)-'3. BL Demand'!AI36</f>
        <v>2.390757814008694</v>
      </c>
      <c r="AF18" s="79">
        <f>'4. BL SDB'!AJ3-('3. BL Demand'!AJ7+'3. BL Demand'!AJ8+'3. BL Demand'!AJ9+'3. BL Demand'!AJ10)-'3. BL Demand'!AJ36</f>
        <v>2.4036553660673547</v>
      </c>
    </row>
    <row r="19" spans="1:32" x14ac:dyDescent="0.2">
      <c r="A19" s="77" t="s">
        <v>92</v>
      </c>
      <c r="B19" s="78" t="s">
        <v>91</v>
      </c>
      <c r="C19" s="77" t="s">
        <v>75</v>
      </c>
      <c r="D19" s="79">
        <f>'9. FP SDB'!H3-('8. FP Demand'!H7+'8. FP Demand'!H8+'8. FP Demand'!H9+'8. FP Demand'!H10)-'8. FP Demand'!H36</f>
        <v>2.7751778607412945</v>
      </c>
      <c r="E19" s="79">
        <f>'9. FP SDB'!I3-('8. FP Demand'!I7+'8. FP Demand'!I8+'8. FP Demand'!I9+'8. FP Demand'!I10)-'8. FP Demand'!I36</f>
        <v>2.7751778607412945</v>
      </c>
      <c r="F19" s="79">
        <f>'9. FP SDB'!J3-('8. FP Demand'!J7+'8. FP Demand'!J8+'8. FP Demand'!J9+'8. FP Demand'!J10)-'8. FP Demand'!J36</f>
        <v>2.7751778607412945</v>
      </c>
      <c r="G19" s="79">
        <f>'9. FP SDB'!K3-('8. FP Demand'!K7+'8. FP Demand'!K8+'8. FP Demand'!K9+'8. FP Demand'!K10)-'8. FP Demand'!K36</f>
        <v>2.4774405835525073</v>
      </c>
      <c r="H19" s="79">
        <f>'9. FP SDB'!L3-('8. FP Demand'!L7+'8. FP Demand'!L8+'8. FP Demand'!L9+'8. FP Demand'!L10)-'8. FP Demand'!L36</f>
        <v>2.3452244955369252</v>
      </c>
      <c r="I19" s="79">
        <f>'9. FP SDB'!M3-('8. FP Demand'!M7+'8. FP Demand'!M8+'8. FP Demand'!M9+'8. FP Demand'!M10)-'8. FP Demand'!M36</f>
        <v>2.2063072200738389</v>
      </c>
      <c r="J19" s="79">
        <f>'9. FP SDB'!N3-('8. FP Demand'!N7+'8. FP Demand'!N8+'8. FP Demand'!N9+'8. FP Demand'!N10)-'8. FP Demand'!N36</f>
        <v>2.0619241594827002</v>
      </c>
      <c r="K19" s="79">
        <f>'9. FP SDB'!O3-('8. FP Demand'!O7+'8. FP Demand'!O8+'8. FP Demand'!O9+'8. FP Demand'!O10)-'8. FP Demand'!O36</f>
        <v>2.0127494822026222</v>
      </c>
      <c r="L19" s="79">
        <f>'9. FP SDB'!P3-('8. FP Demand'!P7+'8. FP Demand'!P8+'8. FP Demand'!P9+'8. FP Demand'!P10)-'8. FP Demand'!P36</f>
        <v>2.0366026539125315</v>
      </c>
      <c r="M19" s="79">
        <f>'9. FP SDB'!Q3-('8. FP Demand'!Q7+'8. FP Demand'!Q8+'8. FP Demand'!Q9+'8. FP Demand'!Q10)-'8. FP Demand'!Q36</f>
        <v>2.0612437726676802</v>
      </c>
      <c r="N19" s="79">
        <f>'9. FP SDB'!R3-('8. FP Demand'!R7+'8. FP Demand'!R8+'8. FP Demand'!R9+'8. FP Demand'!R10)-'8. FP Demand'!R36</f>
        <v>2.0855124141831425</v>
      </c>
      <c r="O19" s="79">
        <f>'9. FP SDB'!S3-('8. FP Demand'!S7+'8. FP Demand'!S8+'8. FP Demand'!S9+'8. FP Demand'!S10)-'8. FP Demand'!S36</f>
        <v>2.1095760289322243</v>
      </c>
      <c r="P19" s="79">
        <f>'9. FP SDB'!T3-('8. FP Demand'!T7+'8. FP Demand'!T8+'8. FP Demand'!T9+'8. FP Demand'!T10)-'8. FP Demand'!T36</f>
        <v>2.1320165472012107</v>
      </c>
      <c r="Q19" s="79">
        <f>'9. FP SDB'!U3-('8. FP Demand'!U7+'8. FP Demand'!U8+'8. FP Demand'!U9+'8. FP Demand'!U10)-'8. FP Demand'!U36</f>
        <v>2.1547739388128591</v>
      </c>
      <c r="R19" s="79">
        <f>'9. FP SDB'!V3-('8. FP Demand'!V7+'8. FP Demand'!V8+'8. FP Demand'!V9+'8. FP Demand'!V10)-'8. FP Demand'!V36</f>
        <v>2.1771633585162817</v>
      </c>
      <c r="S19" s="79">
        <f>'9. FP SDB'!W3-('8. FP Demand'!W7+'8. FP Demand'!W8+'8. FP Demand'!W9+'8. FP Demand'!W10)-'8. FP Demand'!W36</f>
        <v>2.1962674309670263</v>
      </c>
      <c r="T19" s="79">
        <f>'9. FP SDB'!X3-('8. FP Demand'!X7+'8. FP Demand'!X8+'8. FP Demand'!X9+'8. FP Demand'!X10)-'8. FP Demand'!X36</f>
        <v>2.2148975832965476</v>
      </c>
      <c r="U19" s="79">
        <f>'9. FP SDB'!Y3-('8. FP Demand'!Y7+'8. FP Demand'!Y8+'8. FP Demand'!Y9+'8. FP Demand'!Y10)-'8. FP Demand'!Y36</f>
        <v>2.2331231406642402</v>
      </c>
      <c r="V19" s="79">
        <f>'9. FP SDB'!Z3-('8. FP Demand'!Z7+'8. FP Demand'!Z8+'8. FP Demand'!Z9+'8. FP Demand'!Z10)-'8. FP Demand'!Z36</f>
        <v>2.2509310262223039</v>
      </c>
      <c r="W19" s="79">
        <f>'9. FP SDB'!AA3-('8. FP Demand'!AA7+'8. FP Demand'!AA8+'8. FP Demand'!AA9+'8. FP Demand'!AA10)-'8. FP Demand'!AA36</f>
        <v>2.2680228858472731</v>
      </c>
      <c r="X19" s="79">
        <f>'9. FP SDB'!AB3-('8. FP Demand'!AB7+'8. FP Demand'!AB8+'8. FP Demand'!AB9+'8. FP Demand'!AB10)-'8. FP Demand'!AB36</f>
        <v>2.2846211317873113</v>
      </c>
      <c r="Y19" s="79">
        <f>'9. FP SDB'!AC3-('8. FP Demand'!AC7+'8. FP Demand'!AC8+'8. FP Demand'!AC9+'8. FP Demand'!AC10)-'8. FP Demand'!AC36</f>
        <v>2.3009129314168177</v>
      </c>
      <c r="Z19" s="79">
        <f>'9. FP SDB'!AD3-('8. FP Demand'!AD7+'8. FP Demand'!AD8+'8. FP Demand'!AD9+'8. FP Demand'!AD10)-'8. FP Demand'!AD36</f>
        <v>2.3172822914811135</v>
      </c>
      <c r="AA19" s="79">
        <f>'9. FP SDB'!AE3-('8. FP Demand'!AE7+'8. FP Demand'!AE8+'8. FP Demand'!AE9+'8. FP Demand'!AE10)-'8. FP Demand'!AE36</f>
        <v>2.3330973103978749</v>
      </c>
      <c r="AB19" s="79">
        <f>'9. FP SDB'!AF3-('8. FP Demand'!AF7+'8. FP Demand'!AF8+'8. FP Demand'!AF9+'8. FP Demand'!AF10)-'8. FP Demand'!AF36</f>
        <v>2.3484186593949659</v>
      </c>
      <c r="AC19" s="79">
        <f>'9. FP SDB'!AG3-('8. FP Demand'!AG7+'8. FP Demand'!AG8+'8. FP Demand'!AG9+'8. FP Demand'!AG10)-'8. FP Demand'!AG36</f>
        <v>2.3632294608383546</v>
      </c>
      <c r="AD19" s="79">
        <f>'9. FP SDB'!AH3-('8. FP Demand'!AH7+'8. FP Demand'!AH8+'8. FP Demand'!AH9+'8. FP Demand'!AH10)-'8. FP Demand'!AH36</f>
        <v>2.3775246431538903</v>
      </c>
      <c r="AE19" s="79">
        <f>'9. FP SDB'!AI3-('8. FP Demand'!AI7+'8. FP Demand'!AI8+'8. FP Demand'!AI9+'8. FP Demand'!AI10)-'8. FP Demand'!AI36</f>
        <v>2.3907578140086798</v>
      </c>
      <c r="AF19" s="79">
        <f>'9. FP SDB'!AJ3-('8. FP Demand'!AJ7+'8. FP Demand'!AJ8+'8. FP Demand'!AJ9+'8. FP Demand'!AJ10)-'8. FP Demand'!AJ36</f>
        <v>2.4036553660673476</v>
      </c>
    </row>
    <row r="20" spans="1:32" x14ac:dyDescent="0.2">
      <c r="A20" s="77"/>
      <c r="B20" s="81" t="s">
        <v>93</v>
      </c>
      <c r="C20" s="77" t="s">
        <v>75</v>
      </c>
      <c r="D20" s="79">
        <f>D18+D16+D14+D12+D10+D23</f>
        <v>310.21280159884316</v>
      </c>
      <c r="E20" s="79">
        <f t="shared" ref="E20:AB20" si="0">E18+E16+E14+E12+E10+E23</f>
        <v>310.21280159884316</v>
      </c>
      <c r="F20" s="79">
        <f t="shared" si="0"/>
        <v>312.00297695185856</v>
      </c>
      <c r="G20" s="79">
        <f t="shared" si="0"/>
        <v>313.35632275112533</v>
      </c>
      <c r="H20" s="79">
        <f t="shared" si="0"/>
        <v>314.86384886709544</v>
      </c>
      <c r="I20" s="79">
        <f t="shared" si="0"/>
        <v>316.30753430985351</v>
      </c>
      <c r="J20" s="79">
        <f t="shared" si="0"/>
        <v>317.66974084959264</v>
      </c>
      <c r="K20" s="79">
        <f t="shared" si="0"/>
        <v>319.47788691821643</v>
      </c>
      <c r="L20" s="79">
        <f t="shared" si="0"/>
        <v>321.35446346381525</v>
      </c>
      <c r="M20" s="79">
        <f t="shared" si="0"/>
        <v>322.69536514788479</v>
      </c>
      <c r="N20" s="79">
        <f t="shared" si="0"/>
        <v>324.11947096793767</v>
      </c>
      <c r="O20" s="79">
        <f t="shared" si="0"/>
        <v>325.33577814866925</v>
      </c>
      <c r="P20" s="79">
        <f t="shared" si="0"/>
        <v>326.792741397599</v>
      </c>
      <c r="Q20" s="79">
        <f t="shared" si="0"/>
        <v>328.14349671100075</v>
      </c>
      <c r="R20" s="79">
        <f t="shared" si="0"/>
        <v>328.45750160568463</v>
      </c>
      <c r="S20" s="79">
        <f t="shared" si="0"/>
        <v>328.80351047144416</v>
      </c>
      <c r="T20" s="79">
        <f t="shared" si="0"/>
        <v>329.33863831404324</v>
      </c>
      <c r="U20" s="79">
        <f t="shared" si="0"/>
        <v>329.81679055648283</v>
      </c>
      <c r="V20" s="79">
        <f t="shared" si="0"/>
        <v>330.263201583247</v>
      </c>
      <c r="W20" s="79">
        <f t="shared" si="0"/>
        <v>330.72113519828241</v>
      </c>
      <c r="X20" s="79">
        <f t="shared" si="0"/>
        <v>331.13227330552002</v>
      </c>
      <c r="Y20" s="79">
        <f t="shared" si="0"/>
        <v>331.75116088758011</v>
      </c>
      <c r="Z20" s="79">
        <f t="shared" si="0"/>
        <v>332.39695783716508</v>
      </c>
      <c r="AA20" s="79">
        <f t="shared" si="0"/>
        <v>332.88354794472389</v>
      </c>
      <c r="AB20" s="79">
        <f t="shared" si="0"/>
        <v>333.48972810697319</v>
      </c>
      <c r="AC20" s="79">
        <f t="shared" ref="AC20:AF20" si="1">AC18+AC16+AC14+AC12+AC10+AC23</f>
        <v>334.15381964216016</v>
      </c>
      <c r="AD20" s="79">
        <f t="shared" si="1"/>
        <v>334.74365484226439</v>
      </c>
      <c r="AE20" s="79">
        <f t="shared" si="1"/>
        <v>335.1417180020145</v>
      </c>
      <c r="AF20" s="79">
        <f t="shared" si="1"/>
        <v>335.81421153051122</v>
      </c>
    </row>
    <row r="21" spans="1:32" x14ac:dyDescent="0.2">
      <c r="A21" s="77"/>
      <c r="B21" s="78" t="s">
        <v>94</v>
      </c>
      <c r="C21" s="77" t="s">
        <v>75</v>
      </c>
      <c r="D21" s="79">
        <f>D11+D13+D15+D17+D19+D24</f>
        <v>310.21280159884321</v>
      </c>
      <c r="E21" s="79">
        <f t="shared" ref="E21:AB21" si="2">E11+E13+E15+E17+E19+E24</f>
        <v>310.21280159884321</v>
      </c>
      <c r="F21" s="79">
        <f t="shared" si="2"/>
        <v>312.0029769518585</v>
      </c>
      <c r="G21" s="79">
        <f t="shared" si="2"/>
        <v>313.35632275112528</v>
      </c>
      <c r="H21" s="79">
        <f t="shared" si="2"/>
        <v>310.90606494085444</v>
      </c>
      <c r="I21" s="79">
        <f t="shared" si="2"/>
        <v>308.38716227624826</v>
      </c>
      <c r="J21" s="79">
        <f t="shared" si="2"/>
        <v>305.78014601129695</v>
      </c>
      <c r="K21" s="79">
        <f t="shared" si="2"/>
        <v>303.6109492676012</v>
      </c>
      <c r="L21" s="79">
        <f t="shared" si="2"/>
        <v>301.50132854753258</v>
      </c>
      <c r="M21" s="79">
        <f t="shared" si="2"/>
        <v>302.08238576573183</v>
      </c>
      <c r="N21" s="79">
        <f t="shared" si="2"/>
        <v>302.7460406554838</v>
      </c>
      <c r="O21" s="79">
        <f t="shared" si="2"/>
        <v>303.20127922967185</v>
      </c>
      <c r="P21" s="79">
        <f t="shared" si="2"/>
        <v>303.89654452547802</v>
      </c>
      <c r="Q21" s="79">
        <f t="shared" si="2"/>
        <v>304.48496038870775</v>
      </c>
      <c r="R21" s="79">
        <f t="shared" si="2"/>
        <v>304.03669019138812</v>
      </c>
      <c r="S21" s="79">
        <f t="shared" si="2"/>
        <v>303.62015935444987</v>
      </c>
      <c r="T21" s="79">
        <f t="shared" si="2"/>
        <v>303.39234509179562</v>
      </c>
      <c r="U21" s="79">
        <f t="shared" si="2"/>
        <v>303.10719719529499</v>
      </c>
      <c r="V21" s="79">
        <f t="shared" si="2"/>
        <v>302.79000705885306</v>
      </c>
      <c r="W21" s="79">
        <f t="shared" si="2"/>
        <v>302.48407748528837</v>
      </c>
      <c r="X21" s="79">
        <f t="shared" si="2"/>
        <v>302.13113287021599</v>
      </c>
      <c r="Y21" s="79">
        <f t="shared" si="2"/>
        <v>301.98576417189889</v>
      </c>
      <c r="Z21" s="79">
        <f t="shared" si="2"/>
        <v>301.8671806938388</v>
      </c>
      <c r="AA21" s="79">
        <f t="shared" si="2"/>
        <v>301.58931897978329</v>
      </c>
      <c r="AB21" s="79">
        <f t="shared" si="2"/>
        <v>301.43103188226161</v>
      </c>
      <c r="AC21" s="79">
        <f t="shared" ref="AC21:AF21" si="3">AC11+AC13+AC15+AC17+AC19+AC24</f>
        <v>301.33069968765983</v>
      </c>
      <c r="AD21" s="79">
        <f t="shared" si="3"/>
        <v>301.15621642592527</v>
      </c>
      <c r="AE21" s="79">
        <f t="shared" si="3"/>
        <v>300.79013060360154</v>
      </c>
      <c r="AF21" s="79">
        <f t="shared" si="3"/>
        <v>300.69871096590202</v>
      </c>
    </row>
    <row r="22" spans="1:32" x14ac:dyDescent="0.2">
      <c r="A22" s="73"/>
      <c r="B22" s="74" t="s">
        <v>95</v>
      </c>
      <c r="C22" s="68"/>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row>
    <row r="23" spans="1:32" x14ac:dyDescent="0.2">
      <c r="A23" s="77" t="s">
        <v>96</v>
      </c>
      <c r="B23" s="82" t="s">
        <v>97</v>
      </c>
      <c r="C23" s="77" t="s">
        <v>75</v>
      </c>
      <c r="D23" s="83">
        <f>'4. BL SDB'!H8</f>
        <v>7.05</v>
      </c>
      <c r="E23" s="83">
        <f>'4. BL SDB'!I8</f>
        <v>7.05</v>
      </c>
      <c r="F23" s="83">
        <f>'4. BL SDB'!J8</f>
        <v>7.19</v>
      </c>
      <c r="G23" s="83">
        <f>'4. BL SDB'!K8</f>
        <v>7.29</v>
      </c>
      <c r="H23" s="83">
        <f>'4. BL SDB'!L8</f>
        <v>7.56</v>
      </c>
      <c r="I23" s="83">
        <f>'4. BL SDB'!M8</f>
        <v>7.82</v>
      </c>
      <c r="J23" s="83">
        <f>'4. BL SDB'!N8</f>
        <v>7.96</v>
      </c>
      <c r="K23" s="83">
        <f>'4. BL SDB'!O8</f>
        <v>8.26</v>
      </c>
      <c r="L23" s="83">
        <f>'4. BL SDB'!P8</f>
        <v>8.57</v>
      </c>
      <c r="M23" s="83">
        <f>'4. BL SDB'!Q8</f>
        <v>8.75</v>
      </c>
      <c r="N23" s="83">
        <f>'4. BL SDB'!R8</f>
        <v>9.01</v>
      </c>
      <c r="O23" s="83">
        <f>'4. BL SDB'!S8</f>
        <v>9.2200000000000006</v>
      </c>
      <c r="P23" s="83">
        <f>'4. BL SDB'!T8</f>
        <v>9.61</v>
      </c>
      <c r="Q23" s="83">
        <f>'4. BL SDB'!U8</f>
        <v>9.91</v>
      </c>
      <c r="R23" s="83">
        <f>'4. BL SDB'!V8</f>
        <v>9.58</v>
      </c>
      <c r="S23" s="83">
        <f>'4. BL SDB'!W8</f>
        <v>9.3000000000000007</v>
      </c>
      <c r="T23" s="83">
        <f>'4. BL SDB'!X8</f>
        <v>9.2100000000000009</v>
      </c>
      <c r="U23" s="83">
        <f>'4. BL SDB'!Y8</f>
        <v>9.06</v>
      </c>
      <c r="V23" s="83">
        <f>'4. BL SDB'!Z8</f>
        <v>8.9</v>
      </c>
      <c r="W23" s="83">
        <f>'4. BL SDB'!AA8</f>
        <v>8.75</v>
      </c>
      <c r="X23" s="83">
        <f>'4. BL SDB'!AB8</f>
        <v>8.5299999999999994</v>
      </c>
      <c r="Y23" s="83">
        <f>'4. BL SDB'!AC8</f>
        <v>8.4499999999999993</v>
      </c>
      <c r="Z23" s="83">
        <f>'4. BL SDB'!AD8</f>
        <v>8.4</v>
      </c>
      <c r="AA23" s="83">
        <f>'4. BL SDB'!AE8</f>
        <v>8.19</v>
      </c>
      <c r="AB23" s="83">
        <f>'4. BL SDB'!AF8</f>
        <v>8.1</v>
      </c>
      <c r="AC23" s="83">
        <f>'4. BL SDB'!AG8</f>
        <v>8.07</v>
      </c>
      <c r="AD23" s="83">
        <f>'4. BL SDB'!AH8</f>
        <v>8.0299999999999994</v>
      </c>
      <c r="AE23" s="83">
        <f>'4. BL SDB'!AI8</f>
        <v>7.78</v>
      </c>
      <c r="AF23" s="83">
        <f>'4. BL SDB'!AJ8</f>
        <v>7.77</v>
      </c>
    </row>
    <row r="24" spans="1:32" x14ac:dyDescent="0.2">
      <c r="A24" s="77" t="s">
        <v>98</v>
      </c>
      <c r="B24" s="82" t="s">
        <v>97</v>
      </c>
      <c r="C24" s="77" t="s">
        <v>75</v>
      </c>
      <c r="D24" s="83">
        <f>'9. FP SDB'!H8</f>
        <v>7.05</v>
      </c>
      <c r="E24" s="83">
        <f>'9. FP SDB'!I8</f>
        <v>7.05</v>
      </c>
      <c r="F24" s="83">
        <f>'9. FP SDB'!J8</f>
        <v>7.19</v>
      </c>
      <c r="G24" s="83">
        <f>'9. FP SDB'!K8</f>
        <v>7.29</v>
      </c>
      <c r="H24" s="83">
        <f>'9. FP SDB'!L8</f>
        <v>7.56</v>
      </c>
      <c r="I24" s="83">
        <f>'9. FP SDB'!M8</f>
        <v>7.82</v>
      </c>
      <c r="J24" s="83">
        <f>'9. FP SDB'!N8</f>
        <v>7.96</v>
      </c>
      <c r="K24" s="83">
        <f>'9. FP SDB'!O8</f>
        <v>8.26</v>
      </c>
      <c r="L24" s="83">
        <f>'9. FP SDB'!P8</f>
        <v>8.57</v>
      </c>
      <c r="M24" s="83">
        <f>'9. FP SDB'!Q8</f>
        <v>8.75</v>
      </c>
      <c r="N24" s="83">
        <f>'9. FP SDB'!R8</f>
        <v>9.01</v>
      </c>
      <c r="O24" s="83">
        <f>'9. FP SDB'!S8</f>
        <v>9.2200000000000006</v>
      </c>
      <c r="P24" s="83">
        <f>'9. FP SDB'!T8</f>
        <v>9.61</v>
      </c>
      <c r="Q24" s="83">
        <f>'9. FP SDB'!U8</f>
        <v>9.91</v>
      </c>
      <c r="R24" s="83">
        <f>'9. FP SDB'!V8</f>
        <v>9.58</v>
      </c>
      <c r="S24" s="83">
        <f>'9. FP SDB'!W8</f>
        <v>9.3000000000000007</v>
      </c>
      <c r="T24" s="83">
        <f>'9. FP SDB'!X8</f>
        <v>9.2100000000000009</v>
      </c>
      <c r="U24" s="83">
        <f>'9. FP SDB'!Y8</f>
        <v>9.06</v>
      </c>
      <c r="V24" s="83">
        <f>'9. FP SDB'!Z8</f>
        <v>8.9</v>
      </c>
      <c r="W24" s="83">
        <f>'9. FP SDB'!AA8</f>
        <v>8.75</v>
      </c>
      <c r="X24" s="83">
        <f>'9. FP SDB'!AB8</f>
        <v>8.5299999999999994</v>
      </c>
      <c r="Y24" s="83">
        <f>'9. FP SDB'!AC8</f>
        <v>8.4499999999999993</v>
      </c>
      <c r="Z24" s="83">
        <f>'9. FP SDB'!AD8</f>
        <v>8.4</v>
      </c>
      <c r="AA24" s="83">
        <f>'9. FP SDB'!AE8</f>
        <v>8.19</v>
      </c>
      <c r="AB24" s="83">
        <f>'9. FP SDB'!AF8</f>
        <v>8.1</v>
      </c>
      <c r="AC24" s="83">
        <f>'9. FP SDB'!AG8</f>
        <v>8.07</v>
      </c>
      <c r="AD24" s="83">
        <f>'9. FP SDB'!AH8</f>
        <v>8.0299999999999994</v>
      </c>
      <c r="AE24" s="83">
        <f>'9. FP SDB'!AI8</f>
        <v>7.78</v>
      </c>
      <c r="AF24" s="83">
        <f>'9. FP SDB'!AJ8</f>
        <v>7.77</v>
      </c>
    </row>
    <row r="25" spans="1:32" x14ac:dyDescent="0.2">
      <c r="A25" s="77" t="s">
        <v>99</v>
      </c>
      <c r="B25" s="78" t="s">
        <v>100</v>
      </c>
      <c r="C25" s="77" t="s">
        <v>75</v>
      </c>
      <c r="D25" s="79">
        <f>'4. BL SDB'!H9</f>
        <v>23.131171003896554</v>
      </c>
      <c r="E25" s="79">
        <f>'4. BL SDB'!I9</f>
        <v>0</v>
      </c>
      <c r="F25" s="79">
        <f>'4. BL SDB'!J9</f>
        <v>0</v>
      </c>
      <c r="G25" s="79">
        <f>'4. BL SDB'!K9</f>
        <v>0</v>
      </c>
      <c r="H25" s="79">
        <f>'4. BL SDB'!L9</f>
        <v>12.12711003701412</v>
      </c>
      <c r="I25" s="79">
        <f>'4. BL SDB'!M9</f>
        <v>10.655753361379425</v>
      </c>
      <c r="J25" s="79">
        <f>'4. BL SDB'!N9</f>
        <v>9.1458755887635448</v>
      </c>
      <c r="K25" s="79">
        <f>'4. BL SDB'!O9</f>
        <v>7.3500582872630957</v>
      </c>
      <c r="L25" s="79">
        <f>'4. BL SDB'!P9</f>
        <v>5.4958105087874856</v>
      </c>
      <c r="M25" s="79">
        <f>'4. BL SDB'!Q9</f>
        <v>6.6822375918412149</v>
      </c>
      <c r="N25" s="79">
        <f>'4. BL SDB'!R9</f>
        <v>5.2304605389115864</v>
      </c>
      <c r="O25" s="79">
        <f>'4. BL SDB'!S9</f>
        <v>3.9364821253034279</v>
      </c>
      <c r="P25" s="79">
        <f>'4. BL SDB'!T9</f>
        <v>2.5818476434969284</v>
      </c>
      <c r="Q25" s="79">
        <f>'4. BL SDB'!U9</f>
        <v>8.4172010972184239</v>
      </c>
      <c r="R25" s="79">
        <f>'4. BL SDB'!V9</f>
        <v>7.4855249696578312</v>
      </c>
      <c r="S25" s="79">
        <f>'4. BL SDB'!W9</f>
        <v>6.5718448710215966</v>
      </c>
      <c r="T25" s="79">
        <f>'4. BL SDB'!X9</f>
        <v>5.6590457955457509</v>
      </c>
      <c r="U25" s="79">
        <f>'4. BL SDB'!Y9</f>
        <v>4.7432223202295063</v>
      </c>
      <c r="V25" s="79">
        <f>'4. BL SDB'!Z9</f>
        <v>3.8491400605885815</v>
      </c>
      <c r="W25" s="79">
        <f>'4. BL SDB'!AA9</f>
        <v>2.9535352126765133</v>
      </c>
      <c r="X25" s="79">
        <f>'4. BL SDB'!AB9</f>
        <v>2.0347258725621487</v>
      </c>
      <c r="Y25" s="79">
        <f>'4. BL SDB'!AC9</f>
        <v>1.048167057625335</v>
      </c>
      <c r="Z25" s="79">
        <f>'4. BL SDB'!AD9</f>
        <v>6.4698875163685443E-2</v>
      </c>
      <c r="AA25" s="79">
        <f>'4. BL SDB'!AE9</f>
        <v>-0.91956246527183794</v>
      </c>
      <c r="AB25" s="79">
        <f>'4. BL SDB'!AF9</f>
        <v>-1.9034138603978477</v>
      </c>
      <c r="AC25" s="79">
        <f>'4. BL SDB'!AG9</f>
        <v>-2.8851766284615223</v>
      </c>
      <c r="AD25" s="79">
        <f>'4. BL SDB'!AH9</f>
        <v>-3.802683061442508</v>
      </c>
      <c r="AE25" s="79">
        <f>'4. BL SDB'!AI9</f>
        <v>-4.7384174540693493</v>
      </c>
      <c r="AF25" s="79">
        <f>'4. BL SDB'!AJ9</f>
        <v>-5.7085822154427319</v>
      </c>
    </row>
    <row r="26" spans="1:32" ht="14.45" customHeight="1" x14ac:dyDescent="0.2">
      <c r="A26" s="77" t="s">
        <v>101</v>
      </c>
      <c r="B26" s="78" t="s">
        <v>100</v>
      </c>
      <c r="C26" s="77" t="s">
        <v>75</v>
      </c>
      <c r="D26" s="79">
        <f>'9. FP SDB'!H9</f>
        <v>23.131171003896554</v>
      </c>
      <c r="E26" s="79">
        <f>'9. FP SDB'!I9</f>
        <v>0</v>
      </c>
      <c r="F26" s="79">
        <f>'9. FP SDB'!J9</f>
        <v>0</v>
      </c>
      <c r="G26" s="79">
        <f>'9. FP SDB'!K9</f>
        <v>0</v>
      </c>
      <c r="H26" s="79">
        <f>'9. FP SDB'!L9</f>
        <v>16.084893963255126</v>
      </c>
      <c r="I26" s="79">
        <f>'9. FP SDB'!M9</f>
        <v>18.576125394984672</v>
      </c>
      <c r="J26" s="79">
        <f>'9. FP SDB'!N9</f>
        <v>21.035470427059238</v>
      </c>
      <c r="K26" s="79">
        <f>'9. FP SDB'!O9</f>
        <v>23.21699593787821</v>
      </c>
      <c r="L26" s="79">
        <f>'9. FP SDB'!P9</f>
        <v>25.348945425070156</v>
      </c>
      <c r="M26" s="79">
        <f>'9. FP SDB'!Q9</f>
        <v>33.645216973994195</v>
      </c>
      <c r="N26" s="79">
        <f>'9. FP SDB'!R9</f>
        <v>32.789353473055314</v>
      </c>
      <c r="O26" s="79">
        <f>'9. FP SDB'!S9</f>
        <v>32.251854974165155</v>
      </c>
      <c r="P26" s="79">
        <f>'9. FP SDB'!T9</f>
        <v>31.654329753656896</v>
      </c>
      <c r="Q26" s="79">
        <f>'9. FP SDB'!U9</f>
        <v>38.247433965725065</v>
      </c>
      <c r="R26" s="79">
        <f>'9. FP SDB'!V9</f>
        <v>38.073444238342631</v>
      </c>
      <c r="S26" s="79">
        <f>'9. FP SDB'!W9</f>
        <v>37.917715150578772</v>
      </c>
      <c r="T26" s="79">
        <f>'9. FP SDB'!X9</f>
        <v>37.763269488530852</v>
      </c>
      <c r="U26" s="79">
        <f>'9. FP SDB'!Y9</f>
        <v>37.606157460329484</v>
      </c>
      <c r="V26" s="79">
        <f>'9. FP SDB'!Z9</f>
        <v>37.471087672069245</v>
      </c>
      <c r="W26" s="79">
        <f>'9. FP SDB'!AA9</f>
        <v>37.334757320931885</v>
      </c>
      <c r="X26" s="79">
        <f>'9. FP SDB'!AB9</f>
        <v>37.175442011302152</v>
      </c>
      <c r="Y26" s="79">
        <f>'9. FP SDB'!AC9</f>
        <v>36.948550784917131</v>
      </c>
      <c r="Z26" s="79">
        <f>'9. FP SDB'!AD9</f>
        <v>36.724874338275129</v>
      </c>
      <c r="AA26" s="79">
        <f>'9. FP SDB'!AE9</f>
        <v>36.500476127628588</v>
      </c>
      <c r="AB26" s="79">
        <f>'9. FP SDB'!AF9</f>
        <v>36.276503300448155</v>
      </c>
      <c r="AC26" s="79">
        <f>'9. FP SDB'!AG9</f>
        <v>36.054575570347822</v>
      </c>
      <c r="AD26" s="79">
        <f>'9. FP SDB'!AH9</f>
        <v>35.896798907380344</v>
      </c>
      <c r="AE26" s="79">
        <f>'9. FP SDB'!AI9</f>
        <v>35.720624805001876</v>
      </c>
      <c r="AF26" s="79">
        <f>'9. FP SDB'!AJ9</f>
        <v>35.509784517999321</v>
      </c>
    </row>
    <row r="27" spans="1:32" x14ac:dyDescent="0.2">
      <c r="A27" s="84"/>
      <c r="B27" s="84"/>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row>
    <row r="28" spans="1:32" x14ac:dyDescent="0.2">
      <c r="A28" s="62"/>
      <c r="B28" s="62"/>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row>
    <row r="29" spans="1:32" ht="15.75" x14ac:dyDescent="0.25">
      <c r="A29" s="86" t="s">
        <v>102</v>
      </c>
      <c r="B29" s="62"/>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row>
    <row r="30" spans="1:32" ht="57" x14ac:dyDescent="0.2">
      <c r="A30" s="87"/>
      <c r="B30" s="88"/>
      <c r="C30" s="89" t="str">
        <f t="shared" ref="C30:AA30" si="4">H5</f>
        <v>2020-21</v>
      </c>
      <c r="D30" s="89" t="str">
        <f t="shared" si="4"/>
        <v>2021-22</v>
      </c>
      <c r="E30" s="89" t="str">
        <f t="shared" si="4"/>
        <v>2022-23</v>
      </c>
      <c r="F30" s="89" t="str">
        <f t="shared" si="4"/>
        <v>2023-24</v>
      </c>
      <c r="G30" s="89" t="str">
        <f t="shared" si="4"/>
        <v>2024-25</v>
      </c>
      <c r="H30" s="89" t="str">
        <f t="shared" si="4"/>
        <v>2025-26</v>
      </c>
      <c r="I30" s="89" t="str">
        <f t="shared" si="4"/>
        <v>2026-27</v>
      </c>
      <c r="J30" s="89" t="str">
        <f t="shared" si="4"/>
        <v>2027-28</v>
      </c>
      <c r="K30" s="89" t="str">
        <f t="shared" si="4"/>
        <v>2028-29</v>
      </c>
      <c r="L30" s="89" t="str">
        <f t="shared" si="4"/>
        <v>2029-2030</v>
      </c>
      <c r="M30" s="89" t="str">
        <f t="shared" si="4"/>
        <v>2030-2031</v>
      </c>
      <c r="N30" s="89" t="str">
        <f t="shared" si="4"/>
        <v>2031-2032</v>
      </c>
      <c r="O30" s="89" t="str">
        <f t="shared" si="4"/>
        <v>2032-33</v>
      </c>
      <c r="P30" s="89" t="str">
        <f t="shared" si="4"/>
        <v>2033-34</v>
      </c>
      <c r="Q30" s="89" t="str">
        <f t="shared" si="4"/>
        <v>2034-35</v>
      </c>
      <c r="R30" s="89" t="str">
        <f t="shared" si="4"/>
        <v>2035-36</v>
      </c>
      <c r="S30" s="89" t="str">
        <f t="shared" si="4"/>
        <v>2036-37</v>
      </c>
      <c r="T30" s="89" t="str">
        <f t="shared" si="4"/>
        <v>2037-38</v>
      </c>
      <c r="U30" s="89" t="str">
        <f t="shared" si="4"/>
        <v>2038-39</v>
      </c>
      <c r="V30" s="89" t="str">
        <f t="shared" si="4"/>
        <v>2039-40</v>
      </c>
      <c r="W30" s="89" t="str">
        <f t="shared" si="4"/>
        <v>2040-41</v>
      </c>
      <c r="X30" s="89" t="str">
        <f t="shared" si="4"/>
        <v>2041-42</v>
      </c>
      <c r="Y30" s="89" t="str">
        <f t="shared" si="4"/>
        <v>2042-43</v>
      </c>
      <c r="Z30" s="89" t="str">
        <f t="shared" si="4"/>
        <v>2043-44</v>
      </c>
      <c r="AA30" s="89" t="str">
        <f t="shared" si="4"/>
        <v>2044-45</v>
      </c>
      <c r="AB30" s="90"/>
    </row>
    <row r="31" spans="1:32" x14ac:dyDescent="0.2">
      <c r="A31" s="91"/>
      <c r="B31" s="92" t="s">
        <v>107</v>
      </c>
      <c r="C31" s="93">
        <f>'4. BL SDB'!L10</f>
        <v>4.5671100370141202</v>
      </c>
      <c r="D31" s="93">
        <f>'4. BL SDB'!M10</f>
        <v>2.8357533613794246</v>
      </c>
      <c r="E31" s="93">
        <f>'4. BL SDB'!N10</f>
        <v>1.1858755887635448</v>
      </c>
      <c r="F31" s="93">
        <f>'4. BL SDB'!O10</f>
        <v>-0.90994171273690405</v>
      </c>
      <c r="G31" s="93">
        <f>'4. BL SDB'!P10</f>
        <v>-3.0741894912125147</v>
      </c>
      <c r="H31" s="93">
        <f>'4. BL SDB'!Q10</f>
        <v>-2.0677624081587851</v>
      </c>
      <c r="I31" s="93">
        <f>'4. BL SDB'!R10</f>
        <v>-3.7795394610884134</v>
      </c>
      <c r="J31" s="93">
        <f>'4. BL SDB'!S10</f>
        <v>-5.2835178746965727</v>
      </c>
      <c r="K31" s="93">
        <f>'4. BL SDB'!T10</f>
        <v>-7.028152356503071</v>
      </c>
      <c r="L31" s="93">
        <f>'4. BL SDB'!U10</f>
        <v>-1.4927989027815762</v>
      </c>
      <c r="M31" s="93">
        <f>'4. BL SDB'!V10</f>
        <v>-2.0944750303421689</v>
      </c>
      <c r="N31" s="93">
        <f>'4. BL SDB'!W10</f>
        <v>-2.7281551289784041</v>
      </c>
      <c r="O31" s="93">
        <f>'4. BL SDB'!X10</f>
        <v>-3.5509542044542499</v>
      </c>
      <c r="P31" s="93">
        <f>'4. BL SDB'!Y10</f>
        <v>-4.3167776797704942</v>
      </c>
      <c r="Q31" s="93">
        <f>'4. BL SDB'!Z10</f>
        <v>-5.0508599394114189</v>
      </c>
      <c r="R31" s="93">
        <f>'4. BL SDB'!AA10</f>
        <v>-5.7964647873234867</v>
      </c>
      <c r="S31" s="93">
        <f>'4. BL SDB'!AB10</f>
        <v>-6.4952741274378507</v>
      </c>
      <c r="T31" s="93">
        <f>'4. BL SDB'!AC10</f>
        <v>-7.4018329423746643</v>
      </c>
      <c r="U31" s="93">
        <f>'4. BL SDB'!AD10</f>
        <v>-8.3353011248363149</v>
      </c>
      <c r="V31" s="93">
        <f>'4. BL SDB'!AE10</f>
        <v>-9.1095624652718374</v>
      </c>
      <c r="W31" s="93">
        <f>'4. BL SDB'!AF10</f>
        <v>-10.003413860397847</v>
      </c>
      <c r="X31" s="93">
        <f>'4. BL SDB'!AG10</f>
        <v>-10.955176628461523</v>
      </c>
      <c r="Y31" s="93">
        <f>'4. BL SDB'!AH10</f>
        <v>-11.832683061442507</v>
      </c>
      <c r="Z31" s="93">
        <f>'4. BL SDB'!AI10</f>
        <v>-12.51841745406935</v>
      </c>
      <c r="AA31" s="93">
        <f>'4. BL SDB'!AJ10</f>
        <v>-13.478582215442731</v>
      </c>
      <c r="AB31" s="94"/>
    </row>
    <row r="32" spans="1:32" x14ac:dyDescent="0.2">
      <c r="A32" s="62"/>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row>
    <row r="33" spans="1:28" x14ac:dyDescent="0.2">
      <c r="A33" s="62"/>
      <c r="B33" s="62"/>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row>
    <row r="34" spans="1:28" x14ac:dyDescent="0.2">
      <c r="A34" s="62"/>
      <c r="B34" s="62"/>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row>
    <row r="35" spans="1:28" x14ac:dyDescent="0.2">
      <c r="A35" s="95"/>
      <c r="B35" s="95"/>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row>
    <row r="36" spans="1:28" x14ac:dyDescent="0.2">
      <c r="A36" s="95"/>
      <c r="B36" s="95"/>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row>
    <row r="37" spans="1:28" x14ac:dyDescent="0.2">
      <c r="A37" s="95"/>
      <c r="B37" s="95"/>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row>
    <row r="38" spans="1:28" x14ac:dyDescent="0.2">
      <c r="A38" s="95"/>
      <c r="B38" s="95"/>
      <c r="C38" s="96"/>
      <c r="D38" s="96"/>
      <c r="E38" s="96"/>
      <c r="F38" s="96"/>
      <c r="G38" s="96"/>
      <c r="H38" s="96"/>
      <c r="I38" s="96"/>
      <c r="J38" s="96"/>
      <c r="K38" s="96"/>
      <c r="L38" s="97"/>
      <c r="M38" s="96"/>
      <c r="N38" s="98"/>
      <c r="O38" s="96"/>
      <c r="P38" s="99"/>
      <c r="Q38" s="96"/>
      <c r="R38" s="96"/>
      <c r="S38" s="96"/>
      <c r="T38" s="96"/>
      <c r="U38" s="96"/>
      <c r="V38" s="96"/>
      <c r="W38" s="96"/>
      <c r="X38" s="96"/>
      <c r="Y38" s="96"/>
      <c r="Z38" s="96"/>
      <c r="AA38" s="96"/>
      <c r="AB38" s="96"/>
    </row>
    <row r="39" spans="1:28" x14ac:dyDescent="0.2">
      <c r="A39" s="95"/>
      <c r="B39" s="95"/>
      <c r="C39" s="96"/>
      <c r="D39" s="96"/>
      <c r="E39" s="96"/>
      <c r="F39" s="96"/>
      <c r="G39" s="96"/>
      <c r="H39" s="96"/>
      <c r="I39" s="96"/>
      <c r="J39" s="96"/>
      <c r="K39" s="96"/>
      <c r="L39" s="97"/>
      <c r="M39" s="96"/>
      <c r="N39" s="98"/>
      <c r="O39" s="96"/>
      <c r="P39" s="99"/>
      <c r="Q39" s="96"/>
      <c r="R39" s="96"/>
      <c r="S39" s="96"/>
      <c r="T39" s="96"/>
      <c r="U39" s="96"/>
      <c r="V39" s="96"/>
      <c r="W39" s="96"/>
      <c r="X39" s="96"/>
      <c r="Y39" s="96"/>
      <c r="Z39" s="96"/>
      <c r="AA39" s="96"/>
      <c r="AB39" s="96"/>
    </row>
    <row r="40" spans="1:28" x14ac:dyDescent="0.2">
      <c r="A40" s="95"/>
      <c r="B40" s="95"/>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row>
    <row r="41" spans="1:28" x14ac:dyDescent="0.2">
      <c r="A41" s="62"/>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row>
    <row r="42" spans="1:28" x14ac:dyDescent="0.2">
      <c r="A42" s="62"/>
      <c r="B42" s="62"/>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row>
    <row r="43" spans="1:28" x14ac:dyDescent="0.2">
      <c r="A43" s="62"/>
      <c r="B43" s="62"/>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row>
    <row r="44" spans="1:28" x14ac:dyDescent="0.2">
      <c r="A44" s="62"/>
      <c r="B44" s="62"/>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row>
    <row r="45" spans="1:28" x14ac:dyDescent="0.2">
      <c r="A45" s="62"/>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row>
    <row r="46" spans="1:28" x14ac:dyDescent="0.2">
      <c r="A46" s="62"/>
      <c r="B46" s="6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row>
    <row r="47" spans="1:28" x14ac:dyDescent="0.2">
      <c r="A47" s="62"/>
      <c r="B47" s="6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row>
    <row r="48" spans="1:28" x14ac:dyDescent="0.2">
      <c r="A48" s="62"/>
      <c r="B48" s="6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row>
    <row r="49" spans="1:28" x14ac:dyDescent="0.2">
      <c r="A49" s="62"/>
      <c r="B49" s="62"/>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row>
    <row r="50" spans="1:28" x14ac:dyDescent="0.2">
      <c r="A50" s="62"/>
      <c r="B50" s="62"/>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row>
    <row r="51" spans="1:28" x14ac:dyDescent="0.2">
      <c r="A51" s="62"/>
      <c r="B51" s="62"/>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row>
    <row r="52" spans="1:28" x14ac:dyDescent="0.2">
      <c r="A52" s="62"/>
      <c r="B52" s="62"/>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row>
    <row r="53" spans="1:28" x14ac:dyDescent="0.2">
      <c r="A53" s="62"/>
      <c r="B53" s="6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row>
    <row r="54" spans="1:28" x14ac:dyDescent="0.2">
      <c r="A54" s="62"/>
      <c r="B54" s="62"/>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row>
    <row r="55" spans="1:28" x14ac:dyDescent="0.2">
      <c r="A55" s="62"/>
      <c r="B55" s="62"/>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row>
    <row r="56" spans="1:28" x14ac:dyDescent="0.2">
      <c r="A56" s="62"/>
      <c r="B56" s="62"/>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row>
    <row r="57" spans="1:28" x14ac:dyDescent="0.2">
      <c r="A57" s="62"/>
      <c r="B57" s="62"/>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row>
    <row r="58" spans="1:28" x14ac:dyDescent="0.2">
      <c r="A58" s="100"/>
      <c r="B58" s="100"/>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row>
    <row r="59" spans="1:28" x14ac:dyDescent="0.2">
      <c r="A59" s="100"/>
      <c r="B59" s="100"/>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row>
    <row r="60" spans="1:28" x14ac:dyDescent="0.2">
      <c r="A60" s="100"/>
      <c r="B60" s="100"/>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row>
    <row r="61" spans="1:28" x14ac:dyDescent="0.2">
      <c r="A61" s="62"/>
      <c r="B61" s="102"/>
      <c r="C61" s="103"/>
      <c r="D61" s="103"/>
      <c r="E61" s="103"/>
      <c r="F61" s="103"/>
      <c r="G61" s="103"/>
      <c r="H61" s="103"/>
      <c r="I61" s="63"/>
      <c r="J61" s="63"/>
      <c r="K61" s="63"/>
      <c r="L61" s="63"/>
      <c r="M61" s="63"/>
      <c r="N61" s="63"/>
      <c r="O61" s="63"/>
      <c r="P61" s="63"/>
      <c r="Q61" s="63"/>
      <c r="R61" s="63"/>
      <c r="S61" s="63"/>
      <c r="T61" s="63"/>
      <c r="U61" s="63"/>
      <c r="V61" s="63"/>
      <c r="W61" s="63"/>
      <c r="X61" s="63"/>
      <c r="Y61" s="63"/>
      <c r="Z61" s="63"/>
      <c r="AA61" s="63"/>
      <c r="AB61" s="63"/>
    </row>
    <row r="62" spans="1:28" x14ac:dyDescent="0.2">
      <c r="A62" s="100"/>
      <c r="B62" s="100"/>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row>
    <row r="63" spans="1:28" x14ac:dyDescent="0.2">
      <c r="A63" s="100"/>
      <c r="B63" s="100"/>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row>
    <row r="64" spans="1:28" ht="15.75" x14ac:dyDescent="0.25">
      <c r="A64" s="86" t="s">
        <v>108</v>
      </c>
      <c r="B64" s="62"/>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row>
    <row r="65" spans="1:28" ht="57" x14ac:dyDescent="0.2">
      <c r="A65" s="104"/>
      <c r="B65" s="105"/>
      <c r="C65" s="89" t="str">
        <f t="shared" ref="C65:AA65" si="5">H5</f>
        <v>2020-21</v>
      </c>
      <c r="D65" s="89" t="str">
        <f t="shared" si="5"/>
        <v>2021-22</v>
      </c>
      <c r="E65" s="89" t="str">
        <f t="shared" si="5"/>
        <v>2022-23</v>
      </c>
      <c r="F65" s="89" t="str">
        <f t="shared" si="5"/>
        <v>2023-24</v>
      </c>
      <c r="G65" s="89" t="str">
        <f t="shared" si="5"/>
        <v>2024-25</v>
      </c>
      <c r="H65" s="89" t="str">
        <f t="shared" si="5"/>
        <v>2025-26</v>
      </c>
      <c r="I65" s="89" t="str">
        <f t="shared" si="5"/>
        <v>2026-27</v>
      </c>
      <c r="J65" s="89" t="str">
        <f t="shared" si="5"/>
        <v>2027-28</v>
      </c>
      <c r="K65" s="89" t="str">
        <f t="shared" si="5"/>
        <v>2028-29</v>
      </c>
      <c r="L65" s="89" t="str">
        <f t="shared" si="5"/>
        <v>2029-2030</v>
      </c>
      <c r="M65" s="89" t="str">
        <f t="shared" si="5"/>
        <v>2030-2031</v>
      </c>
      <c r="N65" s="89" t="str">
        <f t="shared" si="5"/>
        <v>2031-2032</v>
      </c>
      <c r="O65" s="89" t="str">
        <f t="shared" si="5"/>
        <v>2032-33</v>
      </c>
      <c r="P65" s="89" t="str">
        <f t="shared" si="5"/>
        <v>2033-34</v>
      </c>
      <c r="Q65" s="89" t="str">
        <f t="shared" si="5"/>
        <v>2034-35</v>
      </c>
      <c r="R65" s="89" t="str">
        <f t="shared" si="5"/>
        <v>2035-36</v>
      </c>
      <c r="S65" s="89" t="str">
        <f t="shared" si="5"/>
        <v>2036-37</v>
      </c>
      <c r="T65" s="89" t="str">
        <f t="shared" si="5"/>
        <v>2037-38</v>
      </c>
      <c r="U65" s="89" t="str">
        <f t="shared" si="5"/>
        <v>2038-39</v>
      </c>
      <c r="V65" s="89" t="str">
        <f t="shared" si="5"/>
        <v>2039-40</v>
      </c>
      <c r="W65" s="89" t="str">
        <f t="shared" si="5"/>
        <v>2040-41</v>
      </c>
      <c r="X65" s="89" t="str">
        <f t="shared" si="5"/>
        <v>2041-42</v>
      </c>
      <c r="Y65" s="89" t="str">
        <f t="shared" si="5"/>
        <v>2042-43</v>
      </c>
      <c r="Z65" s="89" t="str">
        <f t="shared" si="5"/>
        <v>2043-44</v>
      </c>
      <c r="AA65" s="89" t="str">
        <f t="shared" si="5"/>
        <v>2044-45</v>
      </c>
      <c r="AB65" s="106"/>
    </row>
    <row r="66" spans="1:28" x14ac:dyDescent="0.2">
      <c r="A66" s="107"/>
      <c r="B66" s="92" t="s">
        <v>107</v>
      </c>
      <c r="C66" s="93">
        <f>'9. FP SDB'!L10</f>
        <v>8.5248939632551277</v>
      </c>
      <c r="D66" s="93">
        <f>'9. FP SDB'!M10</f>
        <v>10.756125394984672</v>
      </c>
      <c r="E66" s="93">
        <f>'9. FP SDB'!N10</f>
        <v>13.075470427059237</v>
      </c>
      <c r="F66" s="93">
        <f>'9. FP SDB'!O10</f>
        <v>14.95699593787821</v>
      </c>
      <c r="G66" s="93">
        <f>'9. FP SDB'!P10</f>
        <v>16.778945425070155</v>
      </c>
      <c r="H66" s="93">
        <f>'9. FP SDB'!Q10</f>
        <v>24.895216973994195</v>
      </c>
      <c r="I66" s="93">
        <f>'9. FP SDB'!R10</f>
        <v>23.779353473055316</v>
      </c>
      <c r="J66" s="93">
        <f>'9. FP SDB'!S10</f>
        <v>23.031854974165157</v>
      </c>
      <c r="K66" s="93">
        <f>'9. FP SDB'!T10</f>
        <v>22.044329753656896</v>
      </c>
      <c r="L66" s="93">
        <f>'9. FP SDB'!U10</f>
        <v>28.337433965725065</v>
      </c>
      <c r="M66" s="93">
        <f>'9. FP SDB'!V10</f>
        <v>28.493444238342633</v>
      </c>
      <c r="N66" s="93">
        <f>'9. FP SDB'!W10</f>
        <v>28.617715150578771</v>
      </c>
      <c r="O66" s="93">
        <f>'9. FP SDB'!X10</f>
        <v>28.553269488530852</v>
      </c>
      <c r="P66" s="93">
        <f>'9. FP SDB'!Y10</f>
        <v>28.546157460329482</v>
      </c>
      <c r="Q66" s="93">
        <f>'9. FP SDB'!Z10</f>
        <v>28.571087672069247</v>
      </c>
      <c r="R66" s="93">
        <f>'9. FP SDB'!AA10</f>
        <v>28.584757320931885</v>
      </c>
      <c r="S66" s="93">
        <f>'9. FP SDB'!AB10</f>
        <v>28.645442011302151</v>
      </c>
      <c r="T66" s="93">
        <f>'9. FP SDB'!AC10</f>
        <v>28.498550784917132</v>
      </c>
      <c r="U66" s="93">
        <f>'9. FP SDB'!AD10</f>
        <v>28.32487433827513</v>
      </c>
      <c r="V66" s="93">
        <f>'9. FP SDB'!AE10</f>
        <v>28.31047612762859</v>
      </c>
      <c r="W66" s="93">
        <f>'9. FP SDB'!AF10</f>
        <v>28.176503300448154</v>
      </c>
      <c r="X66" s="93">
        <f>'9. FP SDB'!AG10</f>
        <v>27.984575570347822</v>
      </c>
      <c r="Y66" s="93">
        <f>'9. FP SDB'!AH10</f>
        <v>27.866798907380343</v>
      </c>
      <c r="Z66" s="93">
        <f>'9. FP SDB'!AI10</f>
        <v>27.940624805001875</v>
      </c>
      <c r="AA66" s="93">
        <f>'9. FP SDB'!AJ10</f>
        <v>27.739784517999322</v>
      </c>
      <c r="AB66" s="94"/>
    </row>
    <row r="67" spans="1:28" x14ac:dyDescent="0.2">
      <c r="A67" s="108"/>
      <c r="B67" s="102"/>
      <c r="C67" s="103"/>
      <c r="D67" s="103"/>
      <c r="E67" s="103"/>
      <c r="F67" s="103"/>
      <c r="G67" s="103"/>
      <c r="H67" s="103"/>
      <c r="I67" s="109"/>
      <c r="J67" s="103"/>
      <c r="K67" s="103"/>
      <c r="L67" s="103"/>
      <c r="M67" s="103"/>
      <c r="N67" s="103"/>
      <c r="O67" s="63"/>
      <c r="P67" s="63"/>
      <c r="Q67" s="63"/>
      <c r="R67" s="63"/>
      <c r="S67" s="63"/>
      <c r="T67" s="63"/>
      <c r="U67" s="63"/>
      <c r="V67" s="63"/>
      <c r="W67" s="63"/>
      <c r="X67" s="63"/>
      <c r="Y67" s="63"/>
      <c r="Z67" s="63"/>
      <c r="AA67" s="63"/>
      <c r="AB67" s="63"/>
    </row>
    <row r="68" spans="1:28" x14ac:dyDescent="0.2">
      <c r="A68" s="100"/>
      <c r="B68" s="10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row>
    <row r="69" spans="1:28" x14ac:dyDescent="0.2">
      <c r="A69" s="100"/>
      <c r="B69" s="10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row>
    <row r="70" spans="1:28" x14ac:dyDescent="0.2">
      <c r="A70" s="100"/>
      <c r="B70" s="10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row>
    <row r="71" spans="1:28" x14ac:dyDescent="0.2">
      <c r="A71" s="100"/>
      <c r="B71" s="100"/>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row>
    <row r="72" spans="1:28" x14ac:dyDescent="0.2">
      <c r="A72" s="100"/>
      <c r="B72" s="100"/>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row>
    <row r="73" spans="1:28" x14ac:dyDescent="0.2">
      <c r="A73" s="100"/>
      <c r="B73" s="100"/>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row>
    <row r="74" spans="1:28" x14ac:dyDescent="0.2">
      <c r="A74" s="62"/>
      <c r="B74" s="110"/>
      <c r="C74" s="111"/>
      <c r="D74" s="111"/>
      <c r="E74" s="111"/>
      <c r="F74" s="111"/>
      <c r="G74" s="111"/>
      <c r="H74" s="111"/>
      <c r="I74" s="111"/>
      <c r="J74" s="111"/>
      <c r="K74" s="111"/>
      <c r="L74" s="111"/>
      <c r="M74" s="111"/>
      <c r="N74" s="111"/>
      <c r="O74" s="63"/>
      <c r="P74" s="63"/>
      <c r="Q74" s="63"/>
      <c r="R74" s="63"/>
      <c r="S74" s="63"/>
      <c r="T74" s="63"/>
      <c r="U74" s="63"/>
      <c r="V74" s="63"/>
      <c r="W74" s="63"/>
      <c r="X74" s="63"/>
      <c r="Y74" s="63"/>
      <c r="Z74" s="63"/>
      <c r="AA74" s="63"/>
      <c r="AB74" s="63"/>
    </row>
    <row r="75" spans="1:28" x14ac:dyDescent="0.2">
      <c r="A75" s="62"/>
      <c r="B75" s="62"/>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row>
    <row r="76" spans="1:28" x14ac:dyDescent="0.2">
      <c r="A76" s="62"/>
      <c r="B76" s="62"/>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row>
    <row r="77" spans="1:28" x14ac:dyDescent="0.2">
      <c r="A77" s="62"/>
      <c r="B77" s="6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row>
    <row r="78" spans="1:28" x14ac:dyDescent="0.2">
      <c r="A78" s="62"/>
      <c r="B78" s="6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row>
    <row r="79" spans="1:28" x14ac:dyDescent="0.2">
      <c r="A79" s="62"/>
      <c r="B79" s="62"/>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row>
    <row r="80" spans="1:28" x14ac:dyDescent="0.2">
      <c r="A80" s="62"/>
      <c r="B80" s="62"/>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row>
    <row r="81" spans="1:28" x14ac:dyDescent="0.2">
      <c r="A81" s="62"/>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row>
    <row r="82" spans="1:28" x14ac:dyDescent="0.2">
      <c r="A82" s="62"/>
      <c r="B82" s="62"/>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row>
    <row r="83" spans="1:28" x14ac:dyDescent="0.2">
      <c r="A83" s="100"/>
      <c r="B83" s="100"/>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row>
    <row r="84" spans="1:28" x14ac:dyDescent="0.2">
      <c r="A84" s="100"/>
      <c r="B84" s="100"/>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row>
    <row r="85" spans="1:28" x14ac:dyDescent="0.2">
      <c r="A85" s="100"/>
      <c r="B85" s="100"/>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row>
    <row r="86" spans="1:28" x14ac:dyDescent="0.2">
      <c r="A86" s="100"/>
      <c r="B86" s="100"/>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row>
    <row r="87" spans="1:28" x14ac:dyDescent="0.2">
      <c r="A87" s="100"/>
      <c r="B87" s="100"/>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row>
    <row r="88" spans="1:28" x14ac:dyDescent="0.2">
      <c r="A88" s="100"/>
      <c r="B88" s="100"/>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row>
    <row r="89" spans="1:28" x14ac:dyDescent="0.2">
      <c r="A89" s="100"/>
      <c r="B89" s="100"/>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row>
    <row r="90" spans="1:28" x14ac:dyDescent="0.2">
      <c r="A90" s="100"/>
      <c r="B90" s="100"/>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row>
    <row r="91" spans="1:28" x14ac:dyDescent="0.2">
      <c r="A91" s="100"/>
      <c r="B91" s="100"/>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row>
    <row r="92" spans="1:28" x14ac:dyDescent="0.2">
      <c r="A92" s="100"/>
      <c r="B92" s="100"/>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row>
    <row r="93" spans="1:28" x14ac:dyDescent="0.2">
      <c r="A93" s="100"/>
      <c r="B93" s="100"/>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row>
    <row r="94" spans="1:28" x14ac:dyDescent="0.2">
      <c r="A94" s="100"/>
      <c r="B94" s="100"/>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row>
    <row r="95" spans="1:28" x14ac:dyDescent="0.2">
      <c r="A95" s="100"/>
      <c r="B95" s="100"/>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row>
    <row r="96" spans="1:28" x14ac:dyDescent="0.2">
      <c r="A96" s="100"/>
      <c r="B96" s="100"/>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row>
    <row r="97" spans="1:28" x14ac:dyDescent="0.2">
      <c r="A97" s="100"/>
      <c r="B97" s="100"/>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row>
    <row r="98" spans="1:28" x14ac:dyDescent="0.2">
      <c r="A98" s="100"/>
      <c r="B98" s="100"/>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row>
    <row r="99" spans="1:28" x14ac:dyDescent="0.2">
      <c r="A99" s="100"/>
      <c r="B99" s="100"/>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row>
    <row r="100" spans="1:28" x14ac:dyDescent="0.2">
      <c r="A100" s="100"/>
      <c r="B100" s="100"/>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row>
    <row r="101" spans="1:28" x14ac:dyDescent="0.2">
      <c r="A101" s="100"/>
      <c r="B101" s="100"/>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row>
    <row r="102" spans="1:28" x14ac:dyDescent="0.2">
      <c r="A102" s="108"/>
      <c r="B102" s="112" t="s">
        <v>4</v>
      </c>
      <c r="C102" s="113"/>
      <c r="D102" s="113"/>
      <c r="E102" s="113"/>
      <c r="F102" s="114"/>
      <c r="G102" s="115"/>
      <c r="H102" s="115"/>
      <c r="I102" s="1032" t="str">
        <f>'TITLE PAGE'!D9</f>
        <v>South Staffs Water</v>
      </c>
      <c r="J102" s="1033"/>
      <c r="K102" s="1034"/>
      <c r="L102" s="115"/>
      <c r="M102" s="115"/>
      <c r="N102" s="116"/>
      <c r="O102" s="117"/>
      <c r="P102" s="63"/>
      <c r="Q102" s="63"/>
      <c r="R102" s="63"/>
      <c r="S102" s="63"/>
      <c r="T102" s="63"/>
      <c r="U102" s="63"/>
      <c r="V102" s="63"/>
      <c r="W102" s="63"/>
      <c r="X102" s="63"/>
      <c r="Y102" s="63"/>
      <c r="Z102" s="63"/>
      <c r="AA102" s="63"/>
      <c r="AB102" s="63"/>
    </row>
    <row r="103" spans="1:28" x14ac:dyDescent="0.2">
      <c r="A103" s="62"/>
      <c r="B103" s="118" t="s">
        <v>109</v>
      </c>
      <c r="C103" s="119"/>
      <c r="D103" s="119"/>
      <c r="E103" s="119"/>
      <c r="F103" s="120"/>
      <c r="G103" s="121"/>
      <c r="H103" s="121"/>
      <c r="I103" s="1035" t="str">
        <f>'TITLE PAGE'!D10</f>
        <v>South Staffs WRZ</v>
      </c>
      <c r="J103" s="1036"/>
      <c r="K103" s="1037"/>
      <c r="L103" s="121"/>
      <c r="M103" s="121"/>
      <c r="N103" s="122"/>
      <c r="O103" s="117"/>
      <c r="P103" s="63"/>
      <c r="Q103" s="63"/>
      <c r="R103" s="63"/>
      <c r="S103" s="63"/>
      <c r="T103" s="63"/>
      <c r="U103" s="63"/>
      <c r="V103" s="63"/>
      <c r="W103" s="63"/>
      <c r="X103" s="63"/>
      <c r="Y103" s="63"/>
      <c r="Z103" s="63"/>
      <c r="AA103" s="63"/>
      <c r="AB103" s="63"/>
    </row>
    <row r="104" spans="1:28" x14ac:dyDescent="0.2">
      <c r="A104" s="62"/>
      <c r="B104" s="118" t="s">
        <v>6</v>
      </c>
      <c r="C104" s="123"/>
      <c r="D104" s="123"/>
      <c r="E104" s="123"/>
      <c r="F104" s="120"/>
      <c r="G104" s="121"/>
      <c r="H104" s="121"/>
      <c r="I104" s="1038">
        <f>'TITLE PAGE'!D11</f>
        <v>1</v>
      </c>
      <c r="J104" s="1039"/>
      <c r="K104" s="1040"/>
      <c r="L104" s="121"/>
      <c r="M104" s="121"/>
      <c r="N104" s="122"/>
      <c r="O104" s="117"/>
      <c r="P104" s="63"/>
      <c r="Q104" s="63"/>
      <c r="R104" s="63"/>
      <c r="S104" s="63"/>
      <c r="T104" s="63"/>
      <c r="U104" s="63"/>
      <c r="V104" s="63"/>
      <c r="W104" s="63"/>
      <c r="X104" s="63"/>
      <c r="Y104" s="63"/>
      <c r="Z104" s="63"/>
      <c r="AA104" s="63"/>
      <c r="AB104" s="63"/>
    </row>
    <row r="105" spans="1:28" x14ac:dyDescent="0.2">
      <c r="A105" s="62"/>
      <c r="B105" s="118" t="s">
        <v>7</v>
      </c>
      <c r="C105" s="119"/>
      <c r="D105" s="119"/>
      <c r="E105" s="119"/>
      <c r="F105" s="120"/>
      <c r="G105" s="121"/>
      <c r="H105" s="121"/>
      <c r="I105" s="124" t="str">
        <f>'TITLE PAGE'!D12</f>
        <v>Dry Year Annual Average</v>
      </c>
      <c r="J105" s="125"/>
      <c r="K105" s="125"/>
      <c r="L105" s="126"/>
      <c r="M105" s="121"/>
      <c r="N105" s="122"/>
      <c r="O105" s="117"/>
      <c r="P105" s="63"/>
      <c r="Q105" s="63"/>
      <c r="R105" s="63"/>
      <c r="S105" s="63"/>
      <c r="T105" s="63"/>
      <c r="U105" s="63"/>
      <c r="V105" s="63"/>
      <c r="W105" s="63"/>
      <c r="X105" s="63"/>
      <c r="Y105" s="63"/>
      <c r="Z105" s="63"/>
      <c r="AA105" s="63"/>
      <c r="AB105" s="63"/>
    </row>
    <row r="106" spans="1:28" x14ac:dyDescent="0.2">
      <c r="A106" s="62"/>
      <c r="B106" s="118" t="s">
        <v>8</v>
      </c>
      <c r="C106" s="119"/>
      <c r="D106" s="119"/>
      <c r="E106" s="119"/>
      <c r="F106" s="120"/>
      <c r="G106" s="121"/>
      <c r="H106" s="121"/>
      <c r="I106" s="1035" t="str">
        <f>'TITLE PAGE'!D13</f>
        <v>1 in 40 years</v>
      </c>
      <c r="J106" s="1036"/>
      <c r="K106" s="1037"/>
      <c r="L106" s="121"/>
      <c r="M106" s="121"/>
      <c r="N106" s="122"/>
      <c r="O106" s="117"/>
      <c r="P106" s="63"/>
      <c r="Q106" s="63"/>
      <c r="R106" s="63"/>
      <c r="S106" s="63"/>
      <c r="T106" s="63"/>
      <c r="U106" s="63"/>
      <c r="V106" s="63"/>
      <c r="W106" s="63"/>
      <c r="X106" s="63"/>
      <c r="Y106" s="63"/>
      <c r="Z106" s="63"/>
      <c r="AA106" s="63"/>
      <c r="AB106" s="63"/>
    </row>
    <row r="107" spans="1:28" x14ac:dyDescent="0.2">
      <c r="A107" s="62"/>
      <c r="B107" s="127"/>
      <c r="C107" s="128"/>
      <c r="D107" s="128"/>
      <c r="E107" s="128"/>
      <c r="F107" s="129"/>
      <c r="G107" s="130"/>
      <c r="H107" s="130"/>
      <c r="I107" s="129"/>
      <c r="J107" s="131"/>
      <c r="K107" s="129"/>
      <c r="L107" s="132"/>
      <c r="M107" s="130"/>
      <c r="N107" s="133"/>
      <c r="O107" s="117"/>
      <c r="P107" s="63"/>
      <c r="Q107" s="63"/>
      <c r="R107" s="63"/>
      <c r="S107" s="63"/>
      <c r="T107" s="63"/>
      <c r="U107" s="63"/>
      <c r="V107" s="63"/>
      <c r="W107" s="63"/>
      <c r="X107" s="63"/>
      <c r="Y107" s="63"/>
      <c r="Z107" s="63"/>
      <c r="AA107" s="63"/>
      <c r="AB107" s="63"/>
    </row>
    <row r="108" spans="1:28" x14ac:dyDescent="0.2">
      <c r="A108" s="100"/>
      <c r="B108" s="10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row>
    <row r="109" spans="1:28" x14ac:dyDescent="0.2">
      <c r="A109" s="100"/>
      <c r="B109" s="10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row>
  </sheetData>
  <mergeCells count="4">
    <mergeCell ref="I102:K102"/>
    <mergeCell ref="I103:K103"/>
    <mergeCell ref="I104:K104"/>
    <mergeCell ref="I106:K106"/>
  </mergeCells>
  <conditionalFormatting sqref="C31:AA31 C66:AA66">
    <cfRule type="cellIs" dxfId="10" priority="1" stopIfTrue="1" operator="lessThan">
      <formula>0</formula>
    </cfRule>
  </conditionalFormatting>
  <pageMargins left="0.7" right="0.7" top="0.75" bottom="0.75" header="0.3" footer="0.3"/>
  <pageSetup paperSize="9" orientation="portrait" verticalDpi="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9"/>
  <sheetViews>
    <sheetView zoomScale="80" zoomScaleNormal="80" workbookViewId="0"/>
  </sheetViews>
  <sheetFormatPr defaultColWidth="8.88671875" defaultRowHeight="15" x14ac:dyDescent="0.2"/>
  <cols>
    <col min="1" max="1" width="1.44140625" customWidth="1"/>
    <col min="2" max="2" width="3.77734375" customWidth="1"/>
    <col min="3" max="3" width="21" customWidth="1"/>
    <col min="4" max="4" width="16.21875" customWidth="1"/>
    <col min="5" max="5" width="23.21875" customWidth="1"/>
    <col min="6" max="6" width="29.88671875" bestFit="1" customWidth="1"/>
    <col min="7" max="7" width="16.109375" customWidth="1"/>
    <col min="8" max="8" width="16.5546875" customWidth="1"/>
    <col min="9" max="9" width="16.44140625" customWidth="1"/>
    <col min="10" max="10" width="36.6640625" customWidth="1"/>
    <col min="11" max="11" width="25.5546875" customWidth="1"/>
    <col min="12" max="12" width="2" customWidth="1"/>
    <col min="257" max="257" width="1.44140625" customWidth="1"/>
    <col min="258" max="258" width="3.77734375" customWidth="1"/>
    <col min="259" max="259" width="17.109375" customWidth="1"/>
    <col min="260" max="260" width="16.21875" customWidth="1"/>
    <col min="261" max="261" width="23.21875" customWidth="1"/>
    <col min="262" max="262" width="29.88671875" bestFit="1" customWidth="1"/>
    <col min="263" max="263" width="16.109375" customWidth="1"/>
    <col min="264" max="264" width="16.5546875" customWidth="1"/>
    <col min="265" max="265" width="16.44140625" customWidth="1"/>
    <col min="266" max="266" width="36.6640625" customWidth="1"/>
    <col min="268" max="268" width="2" customWidth="1"/>
    <col min="513" max="513" width="1.44140625" customWidth="1"/>
    <col min="514" max="514" width="3.77734375" customWidth="1"/>
    <col min="515" max="515" width="17.109375" customWidth="1"/>
    <col min="516" max="516" width="16.21875" customWidth="1"/>
    <col min="517" max="517" width="23.21875" customWidth="1"/>
    <col min="518" max="518" width="29.88671875" bestFit="1" customWidth="1"/>
    <col min="519" max="519" width="16.109375" customWidth="1"/>
    <col min="520" max="520" width="16.5546875" customWidth="1"/>
    <col min="521" max="521" width="16.44140625" customWidth="1"/>
    <col min="522" max="522" width="36.6640625" customWidth="1"/>
    <col min="524" max="524" width="2" customWidth="1"/>
    <col min="769" max="769" width="1.44140625" customWidth="1"/>
    <col min="770" max="770" width="3.77734375" customWidth="1"/>
    <col min="771" max="771" width="17.109375" customWidth="1"/>
    <col min="772" max="772" width="16.21875" customWidth="1"/>
    <col min="773" max="773" width="23.21875" customWidth="1"/>
    <col min="774" max="774" width="29.88671875" bestFit="1" customWidth="1"/>
    <col min="775" max="775" width="16.109375" customWidth="1"/>
    <col min="776" max="776" width="16.5546875" customWidth="1"/>
    <col min="777" max="777" width="16.44140625" customWidth="1"/>
    <col min="778" max="778" width="36.6640625" customWidth="1"/>
    <col min="780" max="780" width="2" customWidth="1"/>
    <col min="1025" max="1025" width="1.44140625" customWidth="1"/>
    <col min="1026" max="1026" width="3.77734375" customWidth="1"/>
    <col min="1027" max="1027" width="17.109375" customWidth="1"/>
    <col min="1028" max="1028" width="16.21875" customWidth="1"/>
    <col min="1029" max="1029" width="23.21875" customWidth="1"/>
    <col min="1030" max="1030" width="29.88671875" bestFit="1" customWidth="1"/>
    <col min="1031" max="1031" width="16.109375" customWidth="1"/>
    <col min="1032" max="1032" width="16.5546875" customWidth="1"/>
    <col min="1033" max="1033" width="16.44140625" customWidth="1"/>
    <col min="1034" max="1034" width="36.6640625" customWidth="1"/>
    <col min="1036" max="1036" width="2" customWidth="1"/>
    <col min="1281" max="1281" width="1.44140625" customWidth="1"/>
    <col min="1282" max="1282" width="3.77734375" customWidth="1"/>
    <col min="1283" max="1283" width="17.109375" customWidth="1"/>
    <col min="1284" max="1284" width="16.21875" customWidth="1"/>
    <col min="1285" max="1285" width="23.21875" customWidth="1"/>
    <col min="1286" max="1286" width="29.88671875" bestFit="1" customWidth="1"/>
    <col min="1287" max="1287" width="16.109375" customWidth="1"/>
    <col min="1288" max="1288" width="16.5546875" customWidth="1"/>
    <col min="1289" max="1289" width="16.44140625" customWidth="1"/>
    <col min="1290" max="1290" width="36.6640625" customWidth="1"/>
    <col min="1292" max="1292" width="2" customWidth="1"/>
    <col min="1537" max="1537" width="1.44140625" customWidth="1"/>
    <col min="1538" max="1538" width="3.77734375" customWidth="1"/>
    <col min="1539" max="1539" width="17.109375" customWidth="1"/>
    <col min="1540" max="1540" width="16.21875" customWidth="1"/>
    <col min="1541" max="1541" width="23.21875" customWidth="1"/>
    <col min="1542" max="1542" width="29.88671875" bestFit="1" customWidth="1"/>
    <col min="1543" max="1543" width="16.109375" customWidth="1"/>
    <col min="1544" max="1544" width="16.5546875" customWidth="1"/>
    <col min="1545" max="1545" width="16.44140625" customWidth="1"/>
    <col min="1546" max="1546" width="36.6640625" customWidth="1"/>
    <col min="1548" max="1548" width="2" customWidth="1"/>
    <col min="1793" max="1793" width="1.44140625" customWidth="1"/>
    <col min="1794" max="1794" width="3.77734375" customWidth="1"/>
    <col min="1795" max="1795" width="17.109375" customWidth="1"/>
    <col min="1796" max="1796" width="16.21875" customWidth="1"/>
    <col min="1797" max="1797" width="23.21875" customWidth="1"/>
    <col min="1798" max="1798" width="29.88671875" bestFit="1" customWidth="1"/>
    <col min="1799" max="1799" width="16.109375" customWidth="1"/>
    <col min="1800" max="1800" width="16.5546875" customWidth="1"/>
    <col min="1801" max="1801" width="16.44140625" customWidth="1"/>
    <col min="1802" max="1802" width="36.6640625" customWidth="1"/>
    <col min="1804" max="1804" width="2" customWidth="1"/>
    <col min="2049" max="2049" width="1.44140625" customWidth="1"/>
    <col min="2050" max="2050" width="3.77734375" customWidth="1"/>
    <col min="2051" max="2051" width="17.109375" customWidth="1"/>
    <col min="2052" max="2052" width="16.21875" customWidth="1"/>
    <col min="2053" max="2053" width="23.21875" customWidth="1"/>
    <col min="2054" max="2054" width="29.88671875" bestFit="1" customWidth="1"/>
    <col min="2055" max="2055" width="16.109375" customWidth="1"/>
    <col min="2056" max="2056" width="16.5546875" customWidth="1"/>
    <col min="2057" max="2057" width="16.44140625" customWidth="1"/>
    <col min="2058" max="2058" width="36.6640625" customWidth="1"/>
    <col min="2060" max="2060" width="2" customWidth="1"/>
    <col min="2305" max="2305" width="1.44140625" customWidth="1"/>
    <col min="2306" max="2306" width="3.77734375" customWidth="1"/>
    <col min="2307" max="2307" width="17.109375" customWidth="1"/>
    <col min="2308" max="2308" width="16.21875" customWidth="1"/>
    <col min="2309" max="2309" width="23.21875" customWidth="1"/>
    <col min="2310" max="2310" width="29.88671875" bestFit="1" customWidth="1"/>
    <col min="2311" max="2311" width="16.109375" customWidth="1"/>
    <col min="2312" max="2312" width="16.5546875" customWidth="1"/>
    <col min="2313" max="2313" width="16.44140625" customWidth="1"/>
    <col min="2314" max="2314" width="36.6640625" customWidth="1"/>
    <col min="2316" max="2316" width="2" customWidth="1"/>
    <col min="2561" max="2561" width="1.44140625" customWidth="1"/>
    <col min="2562" max="2562" width="3.77734375" customWidth="1"/>
    <col min="2563" max="2563" width="17.109375" customWidth="1"/>
    <col min="2564" max="2564" width="16.21875" customWidth="1"/>
    <col min="2565" max="2565" width="23.21875" customWidth="1"/>
    <col min="2566" max="2566" width="29.88671875" bestFit="1" customWidth="1"/>
    <col min="2567" max="2567" width="16.109375" customWidth="1"/>
    <col min="2568" max="2568" width="16.5546875" customWidth="1"/>
    <col min="2569" max="2569" width="16.44140625" customWidth="1"/>
    <col min="2570" max="2570" width="36.6640625" customWidth="1"/>
    <col min="2572" max="2572" width="2" customWidth="1"/>
    <col min="2817" max="2817" width="1.44140625" customWidth="1"/>
    <col min="2818" max="2818" width="3.77734375" customWidth="1"/>
    <col min="2819" max="2819" width="17.109375" customWidth="1"/>
    <col min="2820" max="2820" width="16.21875" customWidth="1"/>
    <col min="2821" max="2821" width="23.21875" customWidth="1"/>
    <col min="2822" max="2822" width="29.88671875" bestFit="1" customWidth="1"/>
    <col min="2823" max="2823" width="16.109375" customWidth="1"/>
    <col min="2824" max="2824" width="16.5546875" customWidth="1"/>
    <col min="2825" max="2825" width="16.44140625" customWidth="1"/>
    <col min="2826" max="2826" width="36.6640625" customWidth="1"/>
    <col min="2828" max="2828" width="2" customWidth="1"/>
    <col min="3073" max="3073" width="1.44140625" customWidth="1"/>
    <col min="3074" max="3074" width="3.77734375" customWidth="1"/>
    <col min="3075" max="3075" width="17.109375" customWidth="1"/>
    <col min="3076" max="3076" width="16.21875" customWidth="1"/>
    <col min="3077" max="3077" width="23.21875" customWidth="1"/>
    <col min="3078" max="3078" width="29.88671875" bestFit="1" customWidth="1"/>
    <col min="3079" max="3079" width="16.109375" customWidth="1"/>
    <col min="3080" max="3080" width="16.5546875" customWidth="1"/>
    <col min="3081" max="3081" width="16.44140625" customWidth="1"/>
    <col min="3082" max="3082" width="36.6640625" customWidth="1"/>
    <col min="3084" max="3084" width="2" customWidth="1"/>
    <col min="3329" max="3329" width="1.44140625" customWidth="1"/>
    <col min="3330" max="3330" width="3.77734375" customWidth="1"/>
    <col min="3331" max="3331" width="17.109375" customWidth="1"/>
    <col min="3332" max="3332" width="16.21875" customWidth="1"/>
    <col min="3333" max="3333" width="23.21875" customWidth="1"/>
    <col min="3334" max="3334" width="29.88671875" bestFit="1" customWidth="1"/>
    <col min="3335" max="3335" width="16.109375" customWidth="1"/>
    <col min="3336" max="3336" width="16.5546875" customWidth="1"/>
    <col min="3337" max="3337" width="16.44140625" customWidth="1"/>
    <col min="3338" max="3338" width="36.6640625" customWidth="1"/>
    <col min="3340" max="3340" width="2" customWidth="1"/>
    <col min="3585" max="3585" width="1.44140625" customWidth="1"/>
    <col min="3586" max="3586" width="3.77734375" customWidth="1"/>
    <col min="3587" max="3587" width="17.109375" customWidth="1"/>
    <col min="3588" max="3588" width="16.21875" customWidth="1"/>
    <col min="3589" max="3589" width="23.21875" customWidth="1"/>
    <col min="3590" max="3590" width="29.88671875" bestFit="1" customWidth="1"/>
    <col min="3591" max="3591" width="16.109375" customWidth="1"/>
    <col min="3592" max="3592" width="16.5546875" customWidth="1"/>
    <col min="3593" max="3593" width="16.44140625" customWidth="1"/>
    <col min="3594" max="3594" width="36.6640625" customWidth="1"/>
    <col min="3596" max="3596" width="2" customWidth="1"/>
    <col min="3841" max="3841" width="1.44140625" customWidth="1"/>
    <col min="3842" max="3842" width="3.77734375" customWidth="1"/>
    <col min="3843" max="3843" width="17.109375" customWidth="1"/>
    <col min="3844" max="3844" width="16.21875" customWidth="1"/>
    <col min="3845" max="3845" width="23.21875" customWidth="1"/>
    <col min="3846" max="3846" width="29.88671875" bestFit="1" customWidth="1"/>
    <col min="3847" max="3847" width="16.109375" customWidth="1"/>
    <col min="3848" max="3848" width="16.5546875" customWidth="1"/>
    <col min="3849" max="3849" width="16.44140625" customWidth="1"/>
    <col min="3850" max="3850" width="36.6640625" customWidth="1"/>
    <col min="3852" max="3852" width="2" customWidth="1"/>
    <col min="4097" max="4097" width="1.44140625" customWidth="1"/>
    <col min="4098" max="4098" width="3.77734375" customWidth="1"/>
    <col min="4099" max="4099" width="17.109375" customWidth="1"/>
    <col min="4100" max="4100" width="16.21875" customWidth="1"/>
    <col min="4101" max="4101" width="23.21875" customWidth="1"/>
    <col min="4102" max="4102" width="29.88671875" bestFit="1" customWidth="1"/>
    <col min="4103" max="4103" width="16.109375" customWidth="1"/>
    <col min="4104" max="4104" width="16.5546875" customWidth="1"/>
    <col min="4105" max="4105" width="16.44140625" customWidth="1"/>
    <col min="4106" max="4106" width="36.6640625" customWidth="1"/>
    <col min="4108" max="4108" width="2" customWidth="1"/>
    <col min="4353" max="4353" width="1.44140625" customWidth="1"/>
    <col min="4354" max="4354" width="3.77734375" customWidth="1"/>
    <col min="4355" max="4355" width="17.109375" customWidth="1"/>
    <col min="4356" max="4356" width="16.21875" customWidth="1"/>
    <col min="4357" max="4357" width="23.21875" customWidth="1"/>
    <col min="4358" max="4358" width="29.88671875" bestFit="1" customWidth="1"/>
    <col min="4359" max="4359" width="16.109375" customWidth="1"/>
    <col min="4360" max="4360" width="16.5546875" customWidth="1"/>
    <col min="4361" max="4361" width="16.44140625" customWidth="1"/>
    <col min="4362" max="4362" width="36.6640625" customWidth="1"/>
    <col min="4364" max="4364" width="2" customWidth="1"/>
    <col min="4609" max="4609" width="1.44140625" customWidth="1"/>
    <col min="4610" max="4610" width="3.77734375" customWidth="1"/>
    <col min="4611" max="4611" width="17.109375" customWidth="1"/>
    <col min="4612" max="4612" width="16.21875" customWidth="1"/>
    <col min="4613" max="4613" width="23.21875" customWidth="1"/>
    <col min="4614" max="4614" width="29.88671875" bestFit="1" customWidth="1"/>
    <col min="4615" max="4615" width="16.109375" customWidth="1"/>
    <col min="4616" max="4616" width="16.5546875" customWidth="1"/>
    <col min="4617" max="4617" width="16.44140625" customWidth="1"/>
    <col min="4618" max="4618" width="36.6640625" customWidth="1"/>
    <col min="4620" max="4620" width="2" customWidth="1"/>
    <col min="4865" max="4865" width="1.44140625" customWidth="1"/>
    <col min="4866" max="4866" width="3.77734375" customWidth="1"/>
    <col min="4867" max="4867" width="17.109375" customWidth="1"/>
    <col min="4868" max="4868" width="16.21875" customWidth="1"/>
    <col min="4869" max="4869" width="23.21875" customWidth="1"/>
    <col min="4870" max="4870" width="29.88671875" bestFit="1" customWidth="1"/>
    <col min="4871" max="4871" width="16.109375" customWidth="1"/>
    <col min="4872" max="4872" width="16.5546875" customWidth="1"/>
    <col min="4873" max="4873" width="16.44140625" customWidth="1"/>
    <col min="4874" max="4874" width="36.6640625" customWidth="1"/>
    <col min="4876" max="4876" width="2" customWidth="1"/>
    <col min="5121" max="5121" width="1.44140625" customWidth="1"/>
    <col min="5122" max="5122" width="3.77734375" customWidth="1"/>
    <col min="5123" max="5123" width="17.109375" customWidth="1"/>
    <col min="5124" max="5124" width="16.21875" customWidth="1"/>
    <col min="5125" max="5125" width="23.21875" customWidth="1"/>
    <col min="5126" max="5126" width="29.88671875" bestFit="1" customWidth="1"/>
    <col min="5127" max="5127" width="16.109375" customWidth="1"/>
    <col min="5128" max="5128" width="16.5546875" customWidth="1"/>
    <col min="5129" max="5129" width="16.44140625" customWidth="1"/>
    <col min="5130" max="5130" width="36.6640625" customWidth="1"/>
    <col min="5132" max="5132" width="2" customWidth="1"/>
    <col min="5377" max="5377" width="1.44140625" customWidth="1"/>
    <col min="5378" max="5378" width="3.77734375" customWidth="1"/>
    <col min="5379" max="5379" width="17.109375" customWidth="1"/>
    <col min="5380" max="5380" width="16.21875" customWidth="1"/>
    <col min="5381" max="5381" width="23.21875" customWidth="1"/>
    <col min="5382" max="5382" width="29.88671875" bestFit="1" customWidth="1"/>
    <col min="5383" max="5383" width="16.109375" customWidth="1"/>
    <col min="5384" max="5384" width="16.5546875" customWidth="1"/>
    <col min="5385" max="5385" width="16.44140625" customWidth="1"/>
    <col min="5386" max="5386" width="36.6640625" customWidth="1"/>
    <col min="5388" max="5388" width="2" customWidth="1"/>
    <col min="5633" max="5633" width="1.44140625" customWidth="1"/>
    <col min="5634" max="5634" width="3.77734375" customWidth="1"/>
    <col min="5635" max="5635" width="17.109375" customWidth="1"/>
    <col min="5636" max="5636" width="16.21875" customWidth="1"/>
    <col min="5637" max="5637" width="23.21875" customWidth="1"/>
    <col min="5638" max="5638" width="29.88671875" bestFit="1" customWidth="1"/>
    <col min="5639" max="5639" width="16.109375" customWidth="1"/>
    <col min="5640" max="5640" width="16.5546875" customWidth="1"/>
    <col min="5641" max="5641" width="16.44140625" customWidth="1"/>
    <col min="5642" max="5642" width="36.6640625" customWidth="1"/>
    <col min="5644" max="5644" width="2" customWidth="1"/>
    <col min="5889" max="5889" width="1.44140625" customWidth="1"/>
    <col min="5890" max="5890" width="3.77734375" customWidth="1"/>
    <col min="5891" max="5891" width="17.109375" customWidth="1"/>
    <col min="5892" max="5892" width="16.21875" customWidth="1"/>
    <col min="5893" max="5893" width="23.21875" customWidth="1"/>
    <col min="5894" max="5894" width="29.88671875" bestFit="1" customWidth="1"/>
    <col min="5895" max="5895" width="16.109375" customWidth="1"/>
    <col min="5896" max="5896" width="16.5546875" customWidth="1"/>
    <col min="5897" max="5897" width="16.44140625" customWidth="1"/>
    <col min="5898" max="5898" width="36.6640625" customWidth="1"/>
    <col min="5900" max="5900" width="2" customWidth="1"/>
    <col min="6145" max="6145" width="1.44140625" customWidth="1"/>
    <col min="6146" max="6146" width="3.77734375" customWidth="1"/>
    <col min="6147" max="6147" width="17.109375" customWidth="1"/>
    <col min="6148" max="6148" width="16.21875" customWidth="1"/>
    <col min="6149" max="6149" width="23.21875" customWidth="1"/>
    <col min="6150" max="6150" width="29.88671875" bestFit="1" customWidth="1"/>
    <col min="6151" max="6151" width="16.109375" customWidth="1"/>
    <col min="6152" max="6152" width="16.5546875" customWidth="1"/>
    <col min="6153" max="6153" width="16.44140625" customWidth="1"/>
    <col min="6154" max="6154" width="36.6640625" customWidth="1"/>
    <col min="6156" max="6156" width="2" customWidth="1"/>
    <col min="6401" max="6401" width="1.44140625" customWidth="1"/>
    <col min="6402" max="6402" width="3.77734375" customWidth="1"/>
    <col min="6403" max="6403" width="17.109375" customWidth="1"/>
    <col min="6404" max="6404" width="16.21875" customWidth="1"/>
    <col min="6405" max="6405" width="23.21875" customWidth="1"/>
    <col min="6406" max="6406" width="29.88671875" bestFit="1" customWidth="1"/>
    <col min="6407" max="6407" width="16.109375" customWidth="1"/>
    <col min="6408" max="6408" width="16.5546875" customWidth="1"/>
    <col min="6409" max="6409" width="16.44140625" customWidth="1"/>
    <col min="6410" max="6410" width="36.6640625" customWidth="1"/>
    <col min="6412" max="6412" width="2" customWidth="1"/>
    <col min="6657" max="6657" width="1.44140625" customWidth="1"/>
    <col min="6658" max="6658" width="3.77734375" customWidth="1"/>
    <col min="6659" max="6659" width="17.109375" customWidth="1"/>
    <col min="6660" max="6660" width="16.21875" customWidth="1"/>
    <col min="6661" max="6661" width="23.21875" customWidth="1"/>
    <col min="6662" max="6662" width="29.88671875" bestFit="1" customWidth="1"/>
    <col min="6663" max="6663" width="16.109375" customWidth="1"/>
    <col min="6664" max="6664" width="16.5546875" customWidth="1"/>
    <col min="6665" max="6665" width="16.44140625" customWidth="1"/>
    <col min="6666" max="6666" width="36.6640625" customWidth="1"/>
    <col min="6668" max="6668" width="2" customWidth="1"/>
    <col min="6913" max="6913" width="1.44140625" customWidth="1"/>
    <col min="6914" max="6914" width="3.77734375" customWidth="1"/>
    <col min="6915" max="6915" width="17.109375" customWidth="1"/>
    <col min="6916" max="6916" width="16.21875" customWidth="1"/>
    <col min="6917" max="6917" width="23.21875" customWidth="1"/>
    <col min="6918" max="6918" width="29.88671875" bestFit="1" customWidth="1"/>
    <col min="6919" max="6919" width="16.109375" customWidth="1"/>
    <col min="6920" max="6920" width="16.5546875" customWidth="1"/>
    <col min="6921" max="6921" width="16.44140625" customWidth="1"/>
    <col min="6922" max="6922" width="36.6640625" customWidth="1"/>
    <col min="6924" max="6924" width="2" customWidth="1"/>
    <col min="7169" max="7169" width="1.44140625" customWidth="1"/>
    <col min="7170" max="7170" width="3.77734375" customWidth="1"/>
    <col min="7171" max="7171" width="17.109375" customWidth="1"/>
    <col min="7172" max="7172" width="16.21875" customWidth="1"/>
    <col min="7173" max="7173" width="23.21875" customWidth="1"/>
    <col min="7174" max="7174" width="29.88671875" bestFit="1" customWidth="1"/>
    <col min="7175" max="7175" width="16.109375" customWidth="1"/>
    <col min="7176" max="7176" width="16.5546875" customWidth="1"/>
    <col min="7177" max="7177" width="16.44140625" customWidth="1"/>
    <col min="7178" max="7178" width="36.6640625" customWidth="1"/>
    <col min="7180" max="7180" width="2" customWidth="1"/>
    <col min="7425" max="7425" width="1.44140625" customWidth="1"/>
    <col min="7426" max="7426" width="3.77734375" customWidth="1"/>
    <col min="7427" max="7427" width="17.109375" customWidth="1"/>
    <col min="7428" max="7428" width="16.21875" customWidth="1"/>
    <col min="7429" max="7429" width="23.21875" customWidth="1"/>
    <col min="7430" max="7430" width="29.88671875" bestFit="1" customWidth="1"/>
    <col min="7431" max="7431" width="16.109375" customWidth="1"/>
    <col min="7432" max="7432" width="16.5546875" customWidth="1"/>
    <col min="7433" max="7433" width="16.44140625" customWidth="1"/>
    <col min="7434" max="7434" width="36.6640625" customWidth="1"/>
    <col min="7436" max="7436" width="2" customWidth="1"/>
    <col min="7681" max="7681" width="1.44140625" customWidth="1"/>
    <col min="7682" max="7682" width="3.77734375" customWidth="1"/>
    <col min="7683" max="7683" width="17.109375" customWidth="1"/>
    <col min="7684" max="7684" width="16.21875" customWidth="1"/>
    <col min="7685" max="7685" width="23.21875" customWidth="1"/>
    <col min="7686" max="7686" width="29.88671875" bestFit="1" customWidth="1"/>
    <col min="7687" max="7687" width="16.109375" customWidth="1"/>
    <col min="7688" max="7688" width="16.5546875" customWidth="1"/>
    <col min="7689" max="7689" width="16.44140625" customWidth="1"/>
    <col min="7690" max="7690" width="36.6640625" customWidth="1"/>
    <col min="7692" max="7692" width="2" customWidth="1"/>
    <col min="7937" max="7937" width="1.44140625" customWidth="1"/>
    <col min="7938" max="7938" width="3.77734375" customWidth="1"/>
    <col min="7939" max="7939" width="17.109375" customWidth="1"/>
    <col min="7940" max="7940" width="16.21875" customWidth="1"/>
    <col min="7941" max="7941" width="23.21875" customWidth="1"/>
    <col min="7942" max="7942" width="29.88671875" bestFit="1" customWidth="1"/>
    <col min="7943" max="7943" width="16.109375" customWidth="1"/>
    <col min="7944" max="7944" width="16.5546875" customWidth="1"/>
    <col min="7945" max="7945" width="16.44140625" customWidth="1"/>
    <col min="7946" max="7946" width="36.6640625" customWidth="1"/>
    <col min="7948" max="7948" width="2" customWidth="1"/>
    <col min="8193" max="8193" width="1.44140625" customWidth="1"/>
    <col min="8194" max="8194" width="3.77734375" customWidth="1"/>
    <col min="8195" max="8195" width="17.109375" customWidth="1"/>
    <col min="8196" max="8196" width="16.21875" customWidth="1"/>
    <col min="8197" max="8197" width="23.21875" customWidth="1"/>
    <col min="8198" max="8198" width="29.88671875" bestFit="1" customWidth="1"/>
    <col min="8199" max="8199" width="16.109375" customWidth="1"/>
    <col min="8200" max="8200" width="16.5546875" customWidth="1"/>
    <col min="8201" max="8201" width="16.44140625" customWidth="1"/>
    <col min="8202" max="8202" width="36.6640625" customWidth="1"/>
    <col min="8204" max="8204" width="2" customWidth="1"/>
    <col min="8449" max="8449" width="1.44140625" customWidth="1"/>
    <col min="8450" max="8450" width="3.77734375" customWidth="1"/>
    <col min="8451" max="8451" width="17.109375" customWidth="1"/>
    <col min="8452" max="8452" width="16.21875" customWidth="1"/>
    <col min="8453" max="8453" width="23.21875" customWidth="1"/>
    <col min="8454" max="8454" width="29.88671875" bestFit="1" customWidth="1"/>
    <col min="8455" max="8455" width="16.109375" customWidth="1"/>
    <col min="8456" max="8456" width="16.5546875" customWidth="1"/>
    <col min="8457" max="8457" width="16.44140625" customWidth="1"/>
    <col min="8458" max="8458" width="36.6640625" customWidth="1"/>
    <col min="8460" max="8460" width="2" customWidth="1"/>
    <col min="8705" max="8705" width="1.44140625" customWidth="1"/>
    <col min="8706" max="8706" width="3.77734375" customWidth="1"/>
    <col min="8707" max="8707" width="17.109375" customWidth="1"/>
    <col min="8708" max="8708" width="16.21875" customWidth="1"/>
    <col min="8709" max="8709" width="23.21875" customWidth="1"/>
    <col min="8710" max="8710" width="29.88671875" bestFit="1" customWidth="1"/>
    <col min="8711" max="8711" width="16.109375" customWidth="1"/>
    <col min="8712" max="8712" width="16.5546875" customWidth="1"/>
    <col min="8713" max="8713" width="16.44140625" customWidth="1"/>
    <col min="8714" max="8714" width="36.6640625" customWidth="1"/>
    <col min="8716" max="8716" width="2" customWidth="1"/>
    <col min="8961" max="8961" width="1.44140625" customWidth="1"/>
    <col min="8962" max="8962" width="3.77734375" customWidth="1"/>
    <col min="8963" max="8963" width="17.109375" customWidth="1"/>
    <col min="8964" max="8964" width="16.21875" customWidth="1"/>
    <col min="8965" max="8965" width="23.21875" customWidth="1"/>
    <col min="8966" max="8966" width="29.88671875" bestFit="1" customWidth="1"/>
    <col min="8967" max="8967" width="16.109375" customWidth="1"/>
    <col min="8968" max="8968" width="16.5546875" customWidth="1"/>
    <col min="8969" max="8969" width="16.44140625" customWidth="1"/>
    <col min="8970" max="8970" width="36.6640625" customWidth="1"/>
    <col min="8972" max="8972" width="2" customWidth="1"/>
    <col min="9217" max="9217" width="1.44140625" customWidth="1"/>
    <col min="9218" max="9218" width="3.77734375" customWidth="1"/>
    <col min="9219" max="9219" width="17.109375" customWidth="1"/>
    <col min="9220" max="9220" width="16.21875" customWidth="1"/>
    <col min="9221" max="9221" width="23.21875" customWidth="1"/>
    <col min="9222" max="9222" width="29.88671875" bestFit="1" customWidth="1"/>
    <col min="9223" max="9223" width="16.109375" customWidth="1"/>
    <col min="9224" max="9224" width="16.5546875" customWidth="1"/>
    <col min="9225" max="9225" width="16.44140625" customWidth="1"/>
    <col min="9226" max="9226" width="36.6640625" customWidth="1"/>
    <col min="9228" max="9228" width="2" customWidth="1"/>
    <col min="9473" max="9473" width="1.44140625" customWidth="1"/>
    <col min="9474" max="9474" width="3.77734375" customWidth="1"/>
    <col min="9475" max="9475" width="17.109375" customWidth="1"/>
    <col min="9476" max="9476" width="16.21875" customWidth="1"/>
    <col min="9477" max="9477" width="23.21875" customWidth="1"/>
    <col min="9478" max="9478" width="29.88671875" bestFit="1" customWidth="1"/>
    <col min="9479" max="9479" width="16.109375" customWidth="1"/>
    <col min="9480" max="9480" width="16.5546875" customWidth="1"/>
    <col min="9481" max="9481" width="16.44140625" customWidth="1"/>
    <col min="9482" max="9482" width="36.6640625" customWidth="1"/>
    <col min="9484" max="9484" width="2" customWidth="1"/>
    <col min="9729" max="9729" width="1.44140625" customWidth="1"/>
    <col min="9730" max="9730" width="3.77734375" customWidth="1"/>
    <col min="9731" max="9731" width="17.109375" customWidth="1"/>
    <col min="9732" max="9732" width="16.21875" customWidth="1"/>
    <col min="9733" max="9733" width="23.21875" customWidth="1"/>
    <col min="9734" max="9734" width="29.88671875" bestFit="1" customWidth="1"/>
    <col min="9735" max="9735" width="16.109375" customWidth="1"/>
    <col min="9736" max="9736" width="16.5546875" customWidth="1"/>
    <col min="9737" max="9737" width="16.44140625" customWidth="1"/>
    <col min="9738" max="9738" width="36.6640625" customWidth="1"/>
    <col min="9740" max="9740" width="2" customWidth="1"/>
    <col min="9985" max="9985" width="1.44140625" customWidth="1"/>
    <col min="9986" max="9986" width="3.77734375" customWidth="1"/>
    <col min="9987" max="9987" width="17.109375" customWidth="1"/>
    <col min="9988" max="9988" width="16.21875" customWidth="1"/>
    <col min="9989" max="9989" width="23.21875" customWidth="1"/>
    <col min="9990" max="9990" width="29.88671875" bestFit="1" customWidth="1"/>
    <col min="9991" max="9991" width="16.109375" customWidth="1"/>
    <col min="9992" max="9992" width="16.5546875" customWidth="1"/>
    <col min="9993" max="9993" width="16.44140625" customWidth="1"/>
    <col min="9994" max="9994" width="36.6640625" customWidth="1"/>
    <col min="9996" max="9996" width="2" customWidth="1"/>
    <col min="10241" max="10241" width="1.44140625" customWidth="1"/>
    <col min="10242" max="10242" width="3.77734375" customWidth="1"/>
    <col min="10243" max="10243" width="17.109375" customWidth="1"/>
    <col min="10244" max="10244" width="16.21875" customWidth="1"/>
    <col min="10245" max="10245" width="23.21875" customWidth="1"/>
    <col min="10246" max="10246" width="29.88671875" bestFit="1" customWidth="1"/>
    <col min="10247" max="10247" width="16.109375" customWidth="1"/>
    <col min="10248" max="10248" width="16.5546875" customWidth="1"/>
    <col min="10249" max="10249" width="16.44140625" customWidth="1"/>
    <col min="10250" max="10250" width="36.6640625" customWidth="1"/>
    <col min="10252" max="10252" width="2" customWidth="1"/>
    <col min="10497" max="10497" width="1.44140625" customWidth="1"/>
    <col min="10498" max="10498" width="3.77734375" customWidth="1"/>
    <col min="10499" max="10499" width="17.109375" customWidth="1"/>
    <col min="10500" max="10500" width="16.21875" customWidth="1"/>
    <col min="10501" max="10501" width="23.21875" customWidth="1"/>
    <col min="10502" max="10502" width="29.88671875" bestFit="1" customWidth="1"/>
    <col min="10503" max="10503" width="16.109375" customWidth="1"/>
    <col min="10504" max="10504" width="16.5546875" customWidth="1"/>
    <col min="10505" max="10505" width="16.44140625" customWidth="1"/>
    <col min="10506" max="10506" width="36.6640625" customWidth="1"/>
    <col min="10508" max="10508" width="2" customWidth="1"/>
    <col min="10753" max="10753" width="1.44140625" customWidth="1"/>
    <col min="10754" max="10754" width="3.77734375" customWidth="1"/>
    <col min="10755" max="10755" width="17.109375" customWidth="1"/>
    <col min="10756" max="10756" width="16.21875" customWidth="1"/>
    <col min="10757" max="10757" width="23.21875" customWidth="1"/>
    <col min="10758" max="10758" width="29.88671875" bestFit="1" customWidth="1"/>
    <col min="10759" max="10759" width="16.109375" customWidth="1"/>
    <col min="10760" max="10760" width="16.5546875" customWidth="1"/>
    <col min="10761" max="10761" width="16.44140625" customWidth="1"/>
    <col min="10762" max="10762" width="36.6640625" customWidth="1"/>
    <col min="10764" max="10764" width="2" customWidth="1"/>
    <col min="11009" max="11009" width="1.44140625" customWidth="1"/>
    <col min="11010" max="11010" width="3.77734375" customWidth="1"/>
    <col min="11011" max="11011" width="17.109375" customWidth="1"/>
    <col min="11012" max="11012" width="16.21875" customWidth="1"/>
    <col min="11013" max="11013" width="23.21875" customWidth="1"/>
    <col min="11014" max="11014" width="29.88671875" bestFit="1" customWidth="1"/>
    <col min="11015" max="11015" width="16.109375" customWidth="1"/>
    <col min="11016" max="11016" width="16.5546875" customWidth="1"/>
    <col min="11017" max="11017" width="16.44140625" customWidth="1"/>
    <col min="11018" max="11018" width="36.6640625" customWidth="1"/>
    <col min="11020" max="11020" width="2" customWidth="1"/>
    <col min="11265" max="11265" width="1.44140625" customWidth="1"/>
    <col min="11266" max="11266" width="3.77734375" customWidth="1"/>
    <col min="11267" max="11267" width="17.109375" customWidth="1"/>
    <col min="11268" max="11268" width="16.21875" customWidth="1"/>
    <col min="11269" max="11269" width="23.21875" customWidth="1"/>
    <col min="11270" max="11270" width="29.88671875" bestFit="1" customWidth="1"/>
    <col min="11271" max="11271" width="16.109375" customWidth="1"/>
    <col min="11272" max="11272" width="16.5546875" customWidth="1"/>
    <col min="11273" max="11273" width="16.44140625" customWidth="1"/>
    <col min="11274" max="11274" width="36.6640625" customWidth="1"/>
    <col min="11276" max="11276" width="2" customWidth="1"/>
    <col min="11521" max="11521" width="1.44140625" customWidth="1"/>
    <col min="11522" max="11522" width="3.77734375" customWidth="1"/>
    <col min="11523" max="11523" width="17.109375" customWidth="1"/>
    <col min="11524" max="11524" width="16.21875" customWidth="1"/>
    <col min="11525" max="11525" width="23.21875" customWidth="1"/>
    <col min="11526" max="11526" width="29.88671875" bestFit="1" customWidth="1"/>
    <col min="11527" max="11527" width="16.109375" customWidth="1"/>
    <col min="11528" max="11528" width="16.5546875" customWidth="1"/>
    <col min="11529" max="11529" width="16.44140625" customWidth="1"/>
    <col min="11530" max="11530" width="36.6640625" customWidth="1"/>
    <col min="11532" max="11532" width="2" customWidth="1"/>
    <col min="11777" max="11777" width="1.44140625" customWidth="1"/>
    <col min="11778" max="11778" width="3.77734375" customWidth="1"/>
    <col min="11779" max="11779" width="17.109375" customWidth="1"/>
    <col min="11780" max="11780" width="16.21875" customWidth="1"/>
    <col min="11781" max="11781" width="23.21875" customWidth="1"/>
    <col min="11782" max="11782" width="29.88671875" bestFit="1" customWidth="1"/>
    <col min="11783" max="11783" width="16.109375" customWidth="1"/>
    <col min="11784" max="11784" width="16.5546875" customWidth="1"/>
    <col min="11785" max="11785" width="16.44140625" customWidth="1"/>
    <col min="11786" max="11786" width="36.6640625" customWidth="1"/>
    <col min="11788" max="11788" width="2" customWidth="1"/>
    <col min="12033" max="12033" width="1.44140625" customWidth="1"/>
    <col min="12034" max="12034" width="3.77734375" customWidth="1"/>
    <col min="12035" max="12035" width="17.109375" customWidth="1"/>
    <col min="12036" max="12036" width="16.21875" customWidth="1"/>
    <col min="12037" max="12037" width="23.21875" customWidth="1"/>
    <col min="12038" max="12038" width="29.88671875" bestFit="1" customWidth="1"/>
    <col min="12039" max="12039" width="16.109375" customWidth="1"/>
    <col min="12040" max="12040" width="16.5546875" customWidth="1"/>
    <col min="12041" max="12041" width="16.44140625" customWidth="1"/>
    <col min="12042" max="12042" width="36.6640625" customWidth="1"/>
    <col min="12044" max="12044" width="2" customWidth="1"/>
    <col min="12289" max="12289" width="1.44140625" customWidth="1"/>
    <col min="12290" max="12290" width="3.77734375" customWidth="1"/>
    <col min="12291" max="12291" width="17.109375" customWidth="1"/>
    <col min="12292" max="12292" width="16.21875" customWidth="1"/>
    <col min="12293" max="12293" width="23.21875" customWidth="1"/>
    <col min="12294" max="12294" width="29.88671875" bestFit="1" customWidth="1"/>
    <col min="12295" max="12295" width="16.109375" customWidth="1"/>
    <col min="12296" max="12296" width="16.5546875" customWidth="1"/>
    <col min="12297" max="12297" width="16.44140625" customWidth="1"/>
    <col min="12298" max="12298" width="36.6640625" customWidth="1"/>
    <col min="12300" max="12300" width="2" customWidth="1"/>
    <col min="12545" max="12545" width="1.44140625" customWidth="1"/>
    <col min="12546" max="12546" width="3.77734375" customWidth="1"/>
    <col min="12547" max="12547" width="17.109375" customWidth="1"/>
    <col min="12548" max="12548" width="16.21875" customWidth="1"/>
    <col min="12549" max="12549" width="23.21875" customWidth="1"/>
    <col min="12550" max="12550" width="29.88671875" bestFit="1" customWidth="1"/>
    <col min="12551" max="12551" width="16.109375" customWidth="1"/>
    <col min="12552" max="12552" width="16.5546875" customWidth="1"/>
    <col min="12553" max="12553" width="16.44140625" customWidth="1"/>
    <col min="12554" max="12554" width="36.6640625" customWidth="1"/>
    <col min="12556" max="12556" width="2" customWidth="1"/>
    <col min="12801" max="12801" width="1.44140625" customWidth="1"/>
    <col min="12802" max="12802" width="3.77734375" customWidth="1"/>
    <col min="12803" max="12803" width="17.109375" customWidth="1"/>
    <col min="12804" max="12804" width="16.21875" customWidth="1"/>
    <col min="12805" max="12805" width="23.21875" customWidth="1"/>
    <col min="12806" max="12806" width="29.88671875" bestFit="1" customWidth="1"/>
    <col min="12807" max="12807" width="16.109375" customWidth="1"/>
    <col min="12808" max="12808" width="16.5546875" customWidth="1"/>
    <col min="12809" max="12809" width="16.44140625" customWidth="1"/>
    <col min="12810" max="12810" width="36.6640625" customWidth="1"/>
    <col min="12812" max="12812" width="2" customWidth="1"/>
    <col min="13057" max="13057" width="1.44140625" customWidth="1"/>
    <col min="13058" max="13058" width="3.77734375" customWidth="1"/>
    <col min="13059" max="13059" width="17.109375" customWidth="1"/>
    <col min="13060" max="13060" width="16.21875" customWidth="1"/>
    <col min="13061" max="13061" width="23.21875" customWidth="1"/>
    <col min="13062" max="13062" width="29.88671875" bestFit="1" customWidth="1"/>
    <col min="13063" max="13063" width="16.109375" customWidth="1"/>
    <col min="13064" max="13064" width="16.5546875" customWidth="1"/>
    <col min="13065" max="13065" width="16.44140625" customWidth="1"/>
    <col min="13066" max="13066" width="36.6640625" customWidth="1"/>
    <col min="13068" max="13068" width="2" customWidth="1"/>
    <col min="13313" max="13313" width="1.44140625" customWidth="1"/>
    <col min="13314" max="13314" width="3.77734375" customWidth="1"/>
    <col min="13315" max="13315" width="17.109375" customWidth="1"/>
    <col min="13316" max="13316" width="16.21875" customWidth="1"/>
    <col min="13317" max="13317" width="23.21875" customWidth="1"/>
    <col min="13318" max="13318" width="29.88671875" bestFit="1" customWidth="1"/>
    <col min="13319" max="13319" width="16.109375" customWidth="1"/>
    <col min="13320" max="13320" width="16.5546875" customWidth="1"/>
    <col min="13321" max="13321" width="16.44140625" customWidth="1"/>
    <col min="13322" max="13322" width="36.6640625" customWidth="1"/>
    <col min="13324" max="13324" width="2" customWidth="1"/>
    <col min="13569" max="13569" width="1.44140625" customWidth="1"/>
    <col min="13570" max="13570" width="3.77734375" customWidth="1"/>
    <col min="13571" max="13571" width="17.109375" customWidth="1"/>
    <col min="13572" max="13572" width="16.21875" customWidth="1"/>
    <col min="13573" max="13573" width="23.21875" customWidth="1"/>
    <col min="13574" max="13574" width="29.88671875" bestFit="1" customWidth="1"/>
    <col min="13575" max="13575" width="16.109375" customWidth="1"/>
    <col min="13576" max="13576" width="16.5546875" customWidth="1"/>
    <col min="13577" max="13577" width="16.44140625" customWidth="1"/>
    <col min="13578" max="13578" width="36.6640625" customWidth="1"/>
    <col min="13580" max="13580" width="2" customWidth="1"/>
    <col min="13825" max="13825" width="1.44140625" customWidth="1"/>
    <col min="13826" max="13826" width="3.77734375" customWidth="1"/>
    <col min="13827" max="13827" width="17.109375" customWidth="1"/>
    <col min="13828" max="13828" width="16.21875" customWidth="1"/>
    <col min="13829" max="13829" width="23.21875" customWidth="1"/>
    <col min="13830" max="13830" width="29.88671875" bestFit="1" customWidth="1"/>
    <col min="13831" max="13831" width="16.109375" customWidth="1"/>
    <col min="13832" max="13832" width="16.5546875" customWidth="1"/>
    <col min="13833" max="13833" width="16.44140625" customWidth="1"/>
    <col min="13834" max="13834" width="36.6640625" customWidth="1"/>
    <col min="13836" max="13836" width="2" customWidth="1"/>
    <col min="14081" max="14081" width="1.44140625" customWidth="1"/>
    <col min="14082" max="14082" width="3.77734375" customWidth="1"/>
    <col min="14083" max="14083" width="17.109375" customWidth="1"/>
    <col min="14084" max="14084" width="16.21875" customWidth="1"/>
    <col min="14085" max="14085" width="23.21875" customWidth="1"/>
    <col min="14086" max="14086" width="29.88671875" bestFit="1" customWidth="1"/>
    <col min="14087" max="14087" width="16.109375" customWidth="1"/>
    <col min="14088" max="14088" width="16.5546875" customWidth="1"/>
    <col min="14089" max="14089" width="16.44140625" customWidth="1"/>
    <col min="14090" max="14090" width="36.6640625" customWidth="1"/>
    <col min="14092" max="14092" width="2" customWidth="1"/>
    <col min="14337" max="14337" width="1.44140625" customWidth="1"/>
    <col min="14338" max="14338" width="3.77734375" customWidth="1"/>
    <col min="14339" max="14339" width="17.109375" customWidth="1"/>
    <col min="14340" max="14340" width="16.21875" customWidth="1"/>
    <col min="14341" max="14341" width="23.21875" customWidth="1"/>
    <col min="14342" max="14342" width="29.88671875" bestFit="1" customWidth="1"/>
    <col min="14343" max="14343" width="16.109375" customWidth="1"/>
    <col min="14344" max="14344" width="16.5546875" customWidth="1"/>
    <col min="14345" max="14345" width="16.44140625" customWidth="1"/>
    <col min="14346" max="14346" width="36.6640625" customWidth="1"/>
    <col min="14348" max="14348" width="2" customWidth="1"/>
    <col min="14593" max="14593" width="1.44140625" customWidth="1"/>
    <col min="14594" max="14594" width="3.77734375" customWidth="1"/>
    <col min="14595" max="14595" width="17.109375" customWidth="1"/>
    <col min="14596" max="14596" width="16.21875" customWidth="1"/>
    <col min="14597" max="14597" width="23.21875" customWidth="1"/>
    <col min="14598" max="14598" width="29.88671875" bestFit="1" customWidth="1"/>
    <col min="14599" max="14599" width="16.109375" customWidth="1"/>
    <col min="14600" max="14600" width="16.5546875" customWidth="1"/>
    <col min="14601" max="14601" width="16.44140625" customWidth="1"/>
    <col min="14602" max="14602" width="36.6640625" customWidth="1"/>
    <col min="14604" max="14604" width="2" customWidth="1"/>
    <col min="14849" max="14849" width="1.44140625" customWidth="1"/>
    <col min="14850" max="14850" width="3.77734375" customWidth="1"/>
    <col min="14851" max="14851" width="17.109375" customWidth="1"/>
    <col min="14852" max="14852" width="16.21875" customWidth="1"/>
    <col min="14853" max="14853" width="23.21875" customWidth="1"/>
    <col min="14854" max="14854" width="29.88671875" bestFit="1" customWidth="1"/>
    <col min="14855" max="14855" width="16.109375" customWidth="1"/>
    <col min="14856" max="14856" width="16.5546875" customWidth="1"/>
    <col min="14857" max="14857" width="16.44140625" customWidth="1"/>
    <col min="14858" max="14858" width="36.6640625" customWidth="1"/>
    <col min="14860" max="14860" width="2" customWidth="1"/>
    <col min="15105" max="15105" width="1.44140625" customWidth="1"/>
    <col min="15106" max="15106" width="3.77734375" customWidth="1"/>
    <col min="15107" max="15107" width="17.109375" customWidth="1"/>
    <col min="15108" max="15108" width="16.21875" customWidth="1"/>
    <col min="15109" max="15109" width="23.21875" customWidth="1"/>
    <col min="15110" max="15110" width="29.88671875" bestFit="1" customWidth="1"/>
    <col min="15111" max="15111" width="16.109375" customWidth="1"/>
    <col min="15112" max="15112" width="16.5546875" customWidth="1"/>
    <col min="15113" max="15113" width="16.44140625" customWidth="1"/>
    <col min="15114" max="15114" width="36.6640625" customWidth="1"/>
    <col min="15116" max="15116" width="2" customWidth="1"/>
    <col min="15361" max="15361" width="1.44140625" customWidth="1"/>
    <col min="15362" max="15362" width="3.77734375" customWidth="1"/>
    <col min="15363" max="15363" width="17.109375" customWidth="1"/>
    <col min="15364" max="15364" width="16.21875" customWidth="1"/>
    <col min="15365" max="15365" width="23.21875" customWidth="1"/>
    <col min="15366" max="15366" width="29.88671875" bestFit="1" customWidth="1"/>
    <col min="15367" max="15367" width="16.109375" customWidth="1"/>
    <col min="15368" max="15368" width="16.5546875" customWidth="1"/>
    <col min="15369" max="15369" width="16.44140625" customWidth="1"/>
    <col min="15370" max="15370" width="36.6640625" customWidth="1"/>
    <col min="15372" max="15372" width="2" customWidth="1"/>
    <col min="15617" max="15617" width="1.44140625" customWidth="1"/>
    <col min="15618" max="15618" width="3.77734375" customWidth="1"/>
    <col min="15619" max="15619" width="17.109375" customWidth="1"/>
    <col min="15620" max="15620" width="16.21875" customWidth="1"/>
    <col min="15621" max="15621" width="23.21875" customWidth="1"/>
    <col min="15622" max="15622" width="29.88671875" bestFit="1" customWidth="1"/>
    <col min="15623" max="15623" width="16.109375" customWidth="1"/>
    <col min="15624" max="15624" width="16.5546875" customWidth="1"/>
    <col min="15625" max="15625" width="16.44140625" customWidth="1"/>
    <col min="15626" max="15626" width="36.6640625" customWidth="1"/>
    <col min="15628" max="15628" width="2" customWidth="1"/>
    <col min="15873" max="15873" width="1.44140625" customWidth="1"/>
    <col min="15874" max="15874" width="3.77734375" customWidth="1"/>
    <col min="15875" max="15875" width="17.109375" customWidth="1"/>
    <col min="15876" max="15876" width="16.21875" customWidth="1"/>
    <col min="15877" max="15877" width="23.21875" customWidth="1"/>
    <col min="15878" max="15878" width="29.88671875" bestFit="1" customWidth="1"/>
    <col min="15879" max="15879" width="16.109375" customWidth="1"/>
    <col min="15880" max="15880" width="16.5546875" customWidth="1"/>
    <col min="15881" max="15881" width="16.44140625" customWidth="1"/>
    <col min="15882" max="15882" width="36.6640625" customWidth="1"/>
    <col min="15884" max="15884" width="2" customWidth="1"/>
    <col min="16129" max="16129" width="1.44140625" customWidth="1"/>
    <col min="16130" max="16130" width="3.77734375" customWidth="1"/>
    <col min="16131" max="16131" width="17.109375" customWidth="1"/>
    <col min="16132" max="16132" width="16.21875" customWidth="1"/>
    <col min="16133" max="16133" width="23.21875" customWidth="1"/>
    <col min="16134" max="16134" width="29.88671875" bestFit="1" customWidth="1"/>
    <col min="16135" max="16135" width="16.109375" customWidth="1"/>
    <col min="16136" max="16136" width="16.5546875" customWidth="1"/>
    <col min="16137" max="16137" width="16.44140625" customWidth="1"/>
    <col min="16138" max="16138" width="36.6640625" customWidth="1"/>
    <col min="16140" max="16140" width="2" customWidth="1"/>
  </cols>
  <sheetData>
    <row r="1" spans="1:36" ht="18.75" thickBot="1" x14ac:dyDescent="0.25">
      <c r="A1" s="134"/>
      <c r="B1" s="134"/>
      <c r="C1" s="135" t="s">
        <v>110</v>
      </c>
      <c r="D1" s="135"/>
      <c r="E1" s="136"/>
      <c r="F1" s="137"/>
      <c r="G1" s="138"/>
      <c r="H1" s="139" t="s">
        <v>111</v>
      </c>
      <c r="I1" s="137"/>
      <c r="J1" s="140"/>
      <c r="K1" s="141"/>
    </row>
    <row r="2" spans="1:36" ht="32.25" thickBot="1" x14ac:dyDescent="0.25">
      <c r="A2" s="142"/>
      <c r="B2" s="142"/>
      <c r="C2" s="143" t="s">
        <v>112</v>
      </c>
      <c r="D2" s="190" t="s">
        <v>113</v>
      </c>
      <c r="E2" s="773" t="s">
        <v>114</v>
      </c>
      <c r="F2" s="773" t="s">
        <v>115</v>
      </c>
      <c r="G2" s="773" t="s">
        <v>116</v>
      </c>
      <c r="H2" s="773" t="s">
        <v>117</v>
      </c>
      <c r="I2" s="773" t="s">
        <v>118</v>
      </c>
      <c r="J2" s="774" t="s">
        <v>119</v>
      </c>
      <c r="K2" s="767" t="s">
        <v>771</v>
      </c>
    </row>
    <row r="3" spans="1:36" ht="21.75" customHeight="1" x14ac:dyDescent="0.25">
      <c r="A3" s="145"/>
      <c r="B3" s="145"/>
      <c r="C3" s="473" t="s">
        <v>120</v>
      </c>
      <c r="D3" s="768"/>
      <c r="E3" s="768"/>
      <c r="F3" s="768"/>
      <c r="G3" s="768"/>
      <c r="H3" s="768"/>
      <c r="I3" s="768"/>
      <c r="J3" s="768"/>
      <c r="K3" s="768"/>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row>
    <row r="4" spans="1:36" x14ac:dyDescent="0.2">
      <c r="A4" s="146"/>
      <c r="B4" s="146"/>
      <c r="C4" s="474" t="s">
        <v>121</v>
      </c>
      <c r="D4" s="263" t="s">
        <v>122</v>
      </c>
      <c r="E4" s="263" t="s">
        <v>123</v>
      </c>
      <c r="F4" s="263" t="s">
        <v>123</v>
      </c>
      <c r="G4" s="263" t="s">
        <v>123</v>
      </c>
      <c r="H4" s="775">
        <f>SUM(H5:H10)</f>
        <v>243.87</v>
      </c>
      <c r="I4" s="775">
        <f>SUM(I5:I10)</f>
        <v>310.87</v>
      </c>
      <c r="J4" s="762" t="s">
        <v>123</v>
      </c>
      <c r="K4" s="776"/>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row>
    <row r="5" spans="1:36" x14ac:dyDescent="0.2">
      <c r="A5" s="147"/>
      <c r="B5" s="147"/>
      <c r="C5" s="853" t="s">
        <v>123</v>
      </c>
      <c r="D5" s="854" t="s">
        <v>124</v>
      </c>
      <c r="E5" s="855"/>
      <c r="F5" s="856" t="s">
        <v>829</v>
      </c>
      <c r="G5" s="857" t="s">
        <v>830</v>
      </c>
      <c r="H5" s="858">
        <v>0.52</v>
      </c>
      <c r="I5" s="858">
        <v>0.52</v>
      </c>
      <c r="J5" s="859" t="s">
        <v>831</v>
      </c>
      <c r="K5" s="769"/>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row>
    <row r="6" spans="1:36" x14ac:dyDescent="0.2">
      <c r="A6" s="147"/>
      <c r="B6" s="147"/>
      <c r="C6" s="853" t="s">
        <v>123</v>
      </c>
      <c r="D6" s="854" t="s">
        <v>124</v>
      </c>
      <c r="E6" s="855"/>
      <c r="F6" s="856" t="s">
        <v>832</v>
      </c>
      <c r="G6" s="857" t="s">
        <v>830</v>
      </c>
      <c r="H6" s="858">
        <v>2.2000000000000002</v>
      </c>
      <c r="I6" s="860">
        <v>2.4500000000000002</v>
      </c>
      <c r="J6" s="861" t="s">
        <v>833</v>
      </c>
      <c r="K6" s="769"/>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row>
    <row r="7" spans="1:36" x14ac:dyDescent="0.2">
      <c r="A7" s="147"/>
      <c r="B7" s="147"/>
      <c r="C7" s="853" t="s">
        <v>123</v>
      </c>
      <c r="D7" s="854" t="s">
        <v>124</v>
      </c>
      <c r="E7" s="855"/>
      <c r="F7" s="856" t="s">
        <v>834</v>
      </c>
      <c r="G7" s="857" t="s">
        <v>830</v>
      </c>
      <c r="H7" s="858">
        <v>6.91</v>
      </c>
      <c r="I7" s="860">
        <v>6.91</v>
      </c>
      <c r="J7" s="861" t="s">
        <v>831</v>
      </c>
      <c r="K7" s="769"/>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row>
    <row r="8" spans="1:36" ht="38.25" x14ac:dyDescent="0.2">
      <c r="A8" s="147"/>
      <c r="B8" s="147"/>
      <c r="C8" s="853" t="s">
        <v>123</v>
      </c>
      <c r="D8" s="854" t="s">
        <v>124</v>
      </c>
      <c r="E8" s="855"/>
      <c r="F8" s="856" t="s">
        <v>835</v>
      </c>
      <c r="G8" s="857" t="s">
        <v>836</v>
      </c>
      <c r="H8" s="858">
        <v>53.65</v>
      </c>
      <c r="I8" s="860">
        <v>80</v>
      </c>
      <c r="J8" s="862" t="s">
        <v>837</v>
      </c>
      <c r="K8" s="862" t="s">
        <v>838</v>
      </c>
      <c r="L8" s="421"/>
      <c r="M8" s="421"/>
      <c r="N8" s="421"/>
      <c r="O8" s="421"/>
      <c r="P8" s="1011"/>
      <c r="Q8" s="421"/>
      <c r="R8" s="421"/>
      <c r="S8" s="421"/>
      <c r="T8" s="421"/>
      <c r="U8" s="421"/>
      <c r="V8" s="421"/>
      <c r="W8" s="421"/>
      <c r="X8" s="421"/>
      <c r="Y8" s="421"/>
      <c r="Z8" s="421"/>
      <c r="AA8" s="421"/>
      <c r="AB8" s="421"/>
      <c r="AC8" s="421"/>
      <c r="AD8" s="421"/>
      <c r="AE8" s="421"/>
      <c r="AF8" s="421"/>
      <c r="AG8" s="421"/>
      <c r="AH8" s="421"/>
      <c r="AI8" s="421"/>
      <c r="AJ8" s="421"/>
    </row>
    <row r="9" spans="1:36" ht="38.25" x14ac:dyDescent="0.2">
      <c r="A9" s="147"/>
      <c r="B9" s="147"/>
      <c r="C9" s="853" t="s">
        <v>123</v>
      </c>
      <c r="D9" s="854" t="s">
        <v>124</v>
      </c>
      <c r="E9" s="855"/>
      <c r="F9" s="856" t="s">
        <v>839</v>
      </c>
      <c r="G9" s="857" t="s">
        <v>836</v>
      </c>
      <c r="H9" s="858">
        <v>180.59</v>
      </c>
      <c r="I9" s="860">
        <v>220.99</v>
      </c>
      <c r="J9" s="862" t="s">
        <v>840</v>
      </c>
      <c r="K9" s="862" t="s">
        <v>838</v>
      </c>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row>
    <row r="10" spans="1:36" x14ac:dyDescent="0.2">
      <c r="A10" s="147"/>
      <c r="B10" s="147"/>
      <c r="C10" s="422"/>
      <c r="D10" s="374" t="s">
        <v>124</v>
      </c>
      <c r="E10" s="476"/>
      <c r="F10" s="397"/>
      <c r="G10" s="397"/>
      <c r="H10" s="396"/>
      <c r="I10" s="416"/>
      <c r="J10" s="764"/>
      <c r="K10" s="769"/>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row>
    <row r="11" spans="1:36" ht="25.5" x14ac:dyDescent="0.2">
      <c r="A11" s="147"/>
      <c r="B11" s="147"/>
      <c r="C11" s="777" t="s">
        <v>770</v>
      </c>
      <c r="D11" s="761" t="s">
        <v>113</v>
      </c>
      <c r="E11" s="761" t="s">
        <v>114</v>
      </c>
      <c r="F11" s="761" t="s">
        <v>115</v>
      </c>
      <c r="G11" s="761" t="s">
        <v>116</v>
      </c>
      <c r="H11" s="761" t="s">
        <v>129</v>
      </c>
      <c r="I11" s="761" t="s">
        <v>118</v>
      </c>
      <c r="J11" s="765"/>
      <c r="K11" s="769"/>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row>
    <row r="12" spans="1:36" x14ac:dyDescent="0.2">
      <c r="A12" s="148"/>
      <c r="B12" s="149"/>
      <c r="C12" s="418" t="s">
        <v>125</v>
      </c>
      <c r="D12" s="419" t="s">
        <v>126</v>
      </c>
      <c r="E12" s="261" t="s">
        <v>123</v>
      </c>
      <c r="F12" s="420" t="s">
        <v>127</v>
      </c>
      <c r="G12" s="261" t="s">
        <v>123</v>
      </c>
      <c r="H12" s="380">
        <f>SUM(H13,H17,H20,H23,H31,H34,H40)</f>
        <v>154.22</v>
      </c>
      <c r="I12" s="419" t="s">
        <v>123</v>
      </c>
      <c r="J12" s="762" t="s">
        <v>123</v>
      </c>
      <c r="K12" s="772"/>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row>
    <row r="13" spans="1:36" x14ac:dyDescent="0.2">
      <c r="A13" s="148"/>
      <c r="B13" s="149"/>
      <c r="C13" s="853" t="s">
        <v>123</v>
      </c>
      <c r="D13" s="854" t="s">
        <v>123</v>
      </c>
      <c r="E13" s="420"/>
      <c r="F13" s="420" t="s">
        <v>841</v>
      </c>
      <c r="G13" s="863" t="s">
        <v>123</v>
      </c>
      <c r="H13" s="785">
        <f>SUM(H14:H16)</f>
        <v>10</v>
      </c>
      <c r="I13" s="864">
        <v>12.6</v>
      </c>
      <c r="J13" s="865" t="s">
        <v>123</v>
      </c>
      <c r="K13" s="866"/>
      <c r="L13" s="421"/>
      <c r="M13" s="421"/>
      <c r="N13" s="421"/>
      <c r="O13" s="421"/>
      <c r="P13" s="421"/>
      <c r="Q13" s="421"/>
      <c r="R13" s="421"/>
      <c r="S13" s="421"/>
      <c r="T13" s="421"/>
      <c r="U13" s="421"/>
      <c r="V13" s="421"/>
      <c r="W13" s="421"/>
      <c r="X13" s="421"/>
      <c r="Y13" s="421"/>
      <c r="Z13" s="421"/>
      <c r="AA13" s="421"/>
      <c r="AB13" s="421"/>
      <c r="AC13" s="421"/>
      <c r="AD13" s="421"/>
      <c r="AE13" s="421"/>
      <c r="AF13" s="421"/>
      <c r="AG13" s="421"/>
      <c r="AH13" s="421"/>
      <c r="AI13" s="421"/>
      <c r="AJ13" s="421"/>
    </row>
    <row r="14" spans="1:36" x14ac:dyDescent="0.2">
      <c r="A14" s="147"/>
      <c r="B14" s="147"/>
      <c r="C14" s="853" t="s">
        <v>123</v>
      </c>
      <c r="D14" s="854" t="s">
        <v>124</v>
      </c>
      <c r="E14" s="867"/>
      <c r="F14" s="868" t="s">
        <v>842</v>
      </c>
      <c r="G14" s="869" t="s">
        <v>830</v>
      </c>
      <c r="H14" s="870">
        <v>0</v>
      </c>
      <c r="I14" s="871"/>
      <c r="J14" s="861" t="s">
        <v>843</v>
      </c>
      <c r="K14" s="872"/>
      <c r="L14" s="421"/>
      <c r="M14" s="421"/>
      <c r="N14" s="421"/>
      <c r="O14" s="421"/>
      <c r="P14" s="421"/>
      <c r="Q14" s="421"/>
      <c r="R14" s="421"/>
      <c r="S14" s="421"/>
      <c r="T14" s="421"/>
      <c r="U14" s="421"/>
      <c r="V14" s="421"/>
      <c r="W14" s="421"/>
      <c r="X14" s="421"/>
      <c r="Y14" s="421"/>
      <c r="Z14" s="421"/>
      <c r="AA14" s="421"/>
      <c r="AB14" s="421"/>
      <c r="AC14" s="421"/>
      <c r="AD14" s="421"/>
      <c r="AE14" s="421"/>
      <c r="AF14" s="421"/>
      <c r="AG14" s="421"/>
      <c r="AH14" s="421"/>
      <c r="AI14" s="421"/>
      <c r="AJ14" s="421"/>
    </row>
    <row r="15" spans="1:36" x14ac:dyDescent="0.2">
      <c r="A15" s="147"/>
      <c r="B15" s="147"/>
      <c r="C15" s="853" t="s">
        <v>123</v>
      </c>
      <c r="D15" s="854" t="s">
        <v>124</v>
      </c>
      <c r="E15" s="867"/>
      <c r="F15" s="868" t="s">
        <v>844</v>
      </c>
      <c r="G15" s="869" t="s">
        <v>830</v>
      </c>
      <c r="H15" s="870">
        <v>5</v>
      </c>
      <c r="I15" s="871"/>
      <c r="J15" s="861" t="s">
        <v>845</v>
      </c>
      <c r="K15" s="872"/>
      <c r="L15" s="421"/>
      <c r="M15" s="421"/>
      <c r="N15" s="421"/>
      <c r="O15" s="1011"/>
      <c r="P15" s="421"/>
      <c r="Q15" s="421"/>
      <c r="R15" s="421"/>
      <c r="S15" s="421"/>
      <c r="T15" s="421"/>
      <c r="U15" s="421"/>
      <c r="V15" s="421"/>
      <c r="W15" s="421"/>
      <c r="X15" s="421"/>
      <c r="Y15" s="421"/>
      <c r="Z15" s="421"/>
      <c r="AA15" s="421"/>
      <c r="AB15" s="421"/>
      <c r="AC15" s="421"/>
      <c r="AD15" s="421"/>
      <c r="AE15" s="421"/>
      <c r="AF15" s="421"/>
      <c r="AG15" s="421"/>
      <c r="AH15" s="421"/>
      <c r="AI15" s="421"/>
      <c r="AJ15" s="421"/>
    </row>
    <row r="16" spans="1:36" x14ac:dyDescent="0.2">
      <c r="A16" s="147"/>
      <c r="B16" s="147"/>
      <c r="C16" s="853" t="s">
        <v>123</v>
      </c>
      <c r="D16" s="854" t="s">
        <v>124</v>
      </c>
      <c r="E16" s="867"/>
      <c r="F16" s="873" t="s">
        <v>846</v>
      </c>
      <c r="G16" s="874" t="s">
        <v>830</v>
      </c>
      <c r="H16" s="875">
        <v>5</v>
      </c>
      <c r="I16" s="876"/>
      <c r="J16" s="859" t="s">
        <v>847</v>
      </c>
      <c r="K16" s="872"/>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row>
    <row r="17" spans="1:36" x14ac:dyDescent="0.2">
      <c r="A17" s="147"/>
      <c r="B17" s="147"/>
      <c r="C17" s="853" t="s">
        <v>123</v>
      </c>
      <c r="D17" s="854" t="s">
        <v>123</v>
      </c>
      <c r="E17" s="420"/>
      <c r="F17" s="420" t="s">
        <v>848</v>
      </c>
      <c r="G17" s="863" t="s">
        <v>123</v>
      </c>
      <c r="H17" s="785">
        <f>SUM(H18:H19)</f>
        <v>13.47</v>
      </c>
      <c r="I17" s="864">
        <v>13.47</v>
      </c>
      <c r="J17" s="865" t="s">
        <v>123</v>
      </c>
      <c r="K17" s="866"/>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row>
    <row r="18" spans="1:36" x14ac:dyDescent="0.2">
      <c r="A18" s="147"/>
      <c r="B18" s="147"/>
      <c r="C18" s="853" t="s">
        <v>123</v>
      </c>
      <c r="D18" s="854" t="s">
        <v>124</v>
      </c>
      <c r="E18" s="867"/>
      <c r="F18" s="873" t="s">
        <v>849</v>
      </c>
      <c r="G18" s="874" t="s">
        <v>830</v>
      </c>
      <c r="H18" s="875">
        <v>8.4700000000000006</v>
      </c>
      <c r="I18" s="876"/>
      <c r="J18" s="859" t="s">
        <v>831</v>
      </c>
      <c r="K18" s="770"/>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row>
    <row r="19" spans="1:36" x14ac:dyDescent="0.2">
      <c r="A19" s="147"/>
      <c r="B19" s="147"/>
      <c r="C19" s="853" t="s">
        <v>123</v>
      </c>
      <c r="D19" s="854" t="s">
        <v>124</v>
      </c>
      <c r="E19" s="867"/>
      <c r="F19" s="873" t="s">
        <v>850</v>
      </c>
      <c r="G19" s="874" t="s">
        <v>830</v>
      </c>
      <c r="H19" s="875">
        <v>5</v>
      </c>
      <c r="I19" s="876"/>
      <c r="J19" s="859" t="s">
        <v>831</v>
      </c>
      <c r="K19" s="770"/>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row>
    <row r="20" spans="1:36" x14ac:dyDescent="0.2">
      <c r="A20" s="147"/>
      <c r="B20" s="147"/>
      <c r="C20" s="853" t="s">
        <v>123</v>
      </c>
      <c r="D20" s="854" t="s">
        <v>123</v>
      </c>
      <c r="E20" s="420"/>
      <c r="F20" s="420" t="s">
        <v>851</v>
      </c>
      <c r="G20" s="863" t="s">
        <v>123</v>
      </c>
      <c r="H20" s="785">
        <f>SUM(H21:H22)</f>
        <v>5.5</v>
      </c>
      <c r="I20" s="864">
        <v>9.09</v>
      </c>
      <c r="J20" s="865" t="s">
        <v>123</v>
      </c>
      <c r="K20" s="866"/>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row>
    <row r="21" spans="1:36" x14ac:dyDescent="0.2">
      <c r="A21" s="147"/>
      <c r="B21" s="147"/>
      <c r="C21" s="853" t="s">
        <v>123</v>
      </c>
      <c r="D21" s="854" t="s">
        <v>124</v>
      </c>
      <c r="E21" s="867"/>
      <c r="F21" s="873" t="s">
        <v>852</v>
      </c>
      <c r="G21" s="874" t="s">
        <v>830</v>
      </c>
      <c r="H21" s="875">
        <v>5.5</v>
      </c>
      <c r="I21" s="876"/>
      <c r="J21" s="859" t="s">
        <v>853</v>
      </c>
      <c r="K21" s="770"/>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row>
    <row r="22" spans="1:36" x14ac:dyDescent="0.2">
      <c r="A22" s="147"/>
      <c r="B22" s="147"/>
      <c r="C22" s="853" t="s">
        <v>123</v>
      </c>
      <c r="D22" s="854" t="s">
        <v>124</v>
      </c>
      <c r="E22" s="867"/>
      <c r="F22" s="873" t="s">
        <v>854</v>
      </c>
      <c r="G22" s="874" t="s">
        <v>830</v>
      </c>
      <c r="H22" s="875">
        <v>0</v>
      </c>
      <c r="I22" s="876"/>
      <c r="J22" s="859" t="s">
        <v>855</v>
      </c>
      <c r="K22" s="770"/>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row>
    <row r="23" spans="1:36" x14ac:dyDescent="0.2">
      <c r="A23" s="147"/>
      <c r="B23" s="147"/>
      <c r="C23" s="853" t="s">
        <v>123</v>
      </c>
      <c r="D23" s="854" t="s">
        <v>123</v>
      </c>
      <c r="E23" s="420"/>
      <c r="F23" s="420" t="s">
        <v>856</v>
      </c>
      <c r="G23" s="863" t="s">
        <v>123</v>
      </c>
      <c r="H23" s="785">
        <f>SUM(H24:H30)</f>
        <v>80.599999999999994</v>
      </c>
      <c r="I23" s="864">
        <v>84.56</v>
      </c>
      <c r="J23" s="865" t="s">
        <v>123</v>
      </c>
      <c r="K23" s="866"/>
      <c r="L23" s="421"/>
      <c r="M23" s="421"/>
      <c r="N23" s="421"/>
      <c r="O23" s="421"/>
      <c r="P23" s="421"/>
      <c r="Q23" s="421"/>
      <c r="R23" s="421"/>
      <c r="S23" s="421"/>
      <c r="T23" s="421"/>
      <c r="U23" s="421"/>
      <c r="V23" s="421"/>
      <c r="W23" s="421"/>
      <c r="X23" s="421"/>
      <c r="Y23" s="421"/>
      <c r="Z23" s="421"/>
      <c r="AA23" s="421"/>
      <c r="AB23" s="421"/>
      <c r="AC23" s="421"/>
      <c r="AD23" s="421"/>
      <c r="AE23" s="421"/>
      <c r="AF23" s="421"/>
      <c r="AG23" s="421"/>
      <c r="AH23" s="421"/>
      <c r="AI23" s="421"/>
      <c r="AJ23" s="421"/>
    </row>
    <row r="24" spans="1:36" x14ac:dyDescent="0.2">
      <c r="A24" s="147"/>
      <c r="B24" s="147"/>
      <c r="C24" s="853" t="s">
        <v>123</v>
      </c>
      <c r="D24" s="854" t="s">
        <v>124</v>
      </c>
      <c r="E24" s="867"/>
      <c r="F24" s="873" t="s">
        <v>857</v>
      </c>
      <c r="G24" s="874" t="s">
        <v>830</v>
      </c>
      <c r="H24" s="875">
        <v>18</v>
      </c>
      <c r="I24" s="876"/>
      <c r="J24" s="859" t="s">
        <v>858</v>
      </c>
      <c r="K24" s="770"/>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row>
    <row r="25" spans="1:36" x14ac:dyDescent="0.2">
      <c r="A25" s="147"/>
      <c r="B25" s="147"/>
      <c r="C25" s="853" t="s">
        <v>123</v>
      </c>
      <c r="D25" s="854" t="s">
        <v>124</v>
      </c>
      <c r="E25" s="867"/>
      <c r="F25" s="873" t="s">
        <v>859</v>
      </c>
      <c r="G25" s="874" t="s">
        <v>830</v>
      </c>
      <c r="H25" s="875">
        <v>10</v>
      </c>
      <c r="I25" s="876"/>
      <c r="J25" s="859" t="s">
        <v>860</v>
      </c>
      <c r="K25" s="770"/>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row>
    <row r="26" spans="1:36" x14ac:dyDescent="0.2">
      <c r="A26" s="147"/>
      <c r="B26" s="147"/>
      <c r="C26" s="853" t="s">
        <v>123</v>
      </c>
      <c r="D26" s="854" t="s">
        <v>124</v>
      </c>
      <c r="E26" s="867"/>
      <c r="F26" s="873" t="s">
        <v>861</v>
      </c>
      <c r="G26" s="874" t="s">
        <v>830</v>
      </c>
      <c r="H26" s="875">
        <v>18</v>
      </c>
      <c r="I26" s="876"/>
      <c r="J26" s="859" t="s">
        <v>862</v>
      </c>
      <c r="K26" s="770"/>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row>
    <row r="27" spans="1:36" x14ac:dyDescent="0.2">
      <c r="A27" s="147"/>
      <c r="B27" s="147"/>
      <c r="C27" s="853" t="s">
        <v>123</v>
      </c>
      <c r="D27" s="854" t="s">
        <v>124</v>
      </c>
      <c r="E27" s="867"/>
      <c r="F27" s="873" t="s">
        <v>863</v>
      </c>
      <c r="G27" s="874" t="s">
        <v>830</v>
      </c>
      <c r="H27" s="875">
        <v>0</v>
      </c>
      <c r="I27" s="876"/>
      <c r="J27" s="859" t="s">
        <v>864</v>
      </c>
      <c r="K27" s="770"/>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row>
    <row r="28" spans="1:36" x14ac:dyDescent="0.2">
      <c r="A28" s="147"/>
      <c r="B28" s="147"/>
      <c r="C28" s="853" t="s">
        <v>123</v>
      </c>
      <c r="D28" s="854" t="s">
        <v>124</v>
      </c>
      <c r="E28" s="867"/>
      <c r="F28" s="873" t="s">
        <v>865</v>
      </c>
      <c r="G28" s="874" t="s">
        <v>830</v>
      </c>
      <c r="H28" s="875">
        <v>5.6</v>
      </c>
      <c r="I28" s="876"/>
      <c r="J28" s="859" t="s">
        <v>858</v>
      </c>
      <c r="K28" s="770"/>
      <c r="L28" s="421"/>
      <c r="M28" s="421"/>
      <c r="N28" s="421"/>
      <c r="O28" s="421"/>
      <c r="P28" s="421"/>
      <c r="Q28" s="421"/>
      <c r="R28" s="421"/>
      <c r="S28" s="421"/>
      <c r="T28" s="421"/>
      <c r="U28" s="421"/>
      <c r="V28" s="421"/>
      <c r="W28" s="421"/>
      <c r="X28" s="421"/>
      <c r="Y28" s="421"/>
      <c r="Z28" s="421"/>
      <c r="AA28" s="421"/>
      <c r="AB28" s="421"/>
      <c r="AC28" s="421"/>
      <c r="AD28" s="421"/>
      <c r="AE28" s="421"/>
      <c r="AF28" s="421"/>
      <c r="AG28" s="421"/>
      <c r="AH28" s="421"/>
      <c r="AI28" s="421"/>
      <c r="AJ28" s="421"/>
    </row>
    <row r="29" spans="1:36" x14ac:dyDescent="0.2">
      <c r="A29" s="147"/>
      <c r="B29" s="147"/>
      <c r="C29" s="853" t="s">
        <v>123</v>
      </c>
      <c r="D29" s="854" t="s">
        <v>124</v>
      </c>
      <c r="E29" s="867"/>
      <c r="F29" s="873" t="s">
        <v>866</v>
      </c>
      <c r="G29" s="874" t="s">
        <v>830</v>
      </c>
      <c r="H29" s="875">
        <v>9</v>
      </c>
      <c r="I29" s="876"/>
      <c r="J29" s="859" t="s">
        <v>867</v>
      </c>
      <c r="K29" s="770"/>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1"/>
      <c r="AI29" s="421"/>
      <c r="AJ29" s="421"/>
    </row>
    <row r="30" spans="1:36" x14ac:dyDescent="0.2">
      <c r="A30" s="147"/>
      <c r="B30" s="147"/>
      <c r="C30" s="853" t="s">
        <v>123</v>
      </c>
      <c r="D30" s="854" t="s">
        <v>124</v>
      </c>
      <c r="E30" s="867"/>
      <c r="F30" s="873" t="s">
        <v>868</v>
      </c>
      <c r="G30" s="874" t="s">
        <v>830</v>
      </c>
      <c r="H30" s="875">
        <v>20</v>
      </c>
      <c r="I30" s="876"/>
      <c r="J30" s="859" t="s">
        <v>858</v>
      </c>
      <c r="K30" s="770"/>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row>
    <row r="31" spans="1:36" x14ac:dyDescent="0.2">
      <c r="A31" s="147"/>
      <c r="B31" s="147"/>
      <c r="C31" s="853" t="s">
        <v>123</v>
      </c>
      <c r="D31" s="854" t="s">
        <v>123</v>
      </c>
      <c r="E31" s="420"/>
      <c r="F31" s="420" t="s">
        <v>869</v>
      </c>
      <c r="G31" s="863" t="s">
        <v>123</v>
      </c>
      <c r="H31" s="785">
        <f>SUM(H32:H33)</f>
        <v>0</v>
      </c>
      <c r="I31" s="864">
        <v>6.54</v>
      </c>
      <c r="J31" s="865" t="s">
        <v>123</v>
      </c>
      <c r="K31" s="866"/>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row>
    <row r="32" spans="1:36" x14ac:dyDescent="0.2">
      <c r="A32" s="147"/>
      <c r="B32" s="147"/>
      <c r="C32" s="853" t="s">
        <v>123</v>
      </c>
      <c r="D32" s="854" t="s">
        <v>124</v>
      </c>
      <c r="E32" s="867"/>
      <c r="F32" s="873" t="s">
        <v>870</v>
      </c>
      <c r="G32" s="874" t="s">
        <v>830</v>
      </c>
      <c r="H32" s="875">
        <v>0</v>
      </c>
      <c r="I32" s="876"/>
      <c r="J32" s="859" t="s">
        <v>871</v>
      </c>
      <c r="K32" s="770"/>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row>
    <row r="33" spans="1:36" x14ac:dyDescent="0.2">
      <c r="A33" s="147"/>
      <c r="B33" s="147"/>
      <c r="C33" s="853" t="s">
        <v>123</v>
      </c>
      <c r="D33" s="854" t="s">
        <v>124</v>
      </c>
      <c r="E33" s="867"/>
      <c r="F33" s="873" t="s">
        <v>872</v>
      </c>
      <c r="G33" s="874" t="s">
        <v>830</v>
      </c>
      <c r="H33" s="875">
        <v>0</v>
      </c>
      <c r="I33" s="876"/>
      <c r="J33" s="859" t="s">
        <v>873</v>
      </c>
      <c r="K33" s="770"/>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row>
    <row r="34" spans="1:36" x14ac:dyDescent="0.2">
      <c r="A34" s="147"/>
      <c r="B34" s="147"/>
      <c r="C34" s="853" t="s">
        <v>123</v>
      </c>
      <c r="D34" s="854" t="s">
        <v>123</v>
      </c>
      <c r="E34" s="420"/>
      <c r="F34" s="420" t="s">
        <v>874</v>
      </c>
      <c r="G34" s="863" t="s">
        <v>123</v>
      </c>
      <c r="H34" s="785">
        <f>SUM(H35:H39)</f>
        <v>20.96</v>
      </c>
      <c r="I34" s="864">
        <v>37.44</v>
      </c>
      <c r="J34" s="865" t="s">
        <v>123</v>
      </c>
      <c r="K34" s="866"/>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c r="AI34" s="421"/>
      <c r="AJ34" s="421"/>
    </row>
    <row r="35" spans="1:36" x14ac:dyDescent="0.2">
      <c r="A35" s="147"/>
      <c r="B35" s="147"/>
      <c r="C35" s="853" t="s">
        <v>123</v>
      </c>
      <c r="D35" s="854" t="s">
        <v>124</v>
      </c>
      <c r="E35" s="867"/>
      <c r="F35" s="873" t="s">
        <v>875</v>
      </c>
      <c r="G35" s="874" t="s">
        <v>830</v>
      </c>
      <c r="H35" s="875">
        <v>4.5</v>
      </c>
      <c r="I35" s="876"/>
      <c r="J35" s="859" t="s">
        <v>860</v>
      </c>
      <c r="K35" s="770"/>
      <c r="L35" s="421"/>
      <c r="M35" s="421"/>
      <c r="N35" s="421"/>
      <c r="O35" s="421"/>
      <c r="P35" s="421"/>
      <c r="Q35" s="421"/>
      <c r="R35" s="421"/>
      <c r="S35" s="421"/>
      <c r="T35" s="421"/>
      <c r="U35" s="421"/>
      <c r="V35" s="421"/>
      <c r="W35" s="421"/>
      <c r="X35" s="421"/>
      <c r="Y35" s="421"/>
      <c r="Z35" s="421"/>
      <c r="AA35" s="421"/>
      <c r="AB35" s="421"/>
      <c r="AC35" s="421"/>
      <c r="AD35" s="421"/>
      <c r="AE35" s="421"/>
      <c r="AF35" s="421"/>
      <c r="AG35" s="421"/>
      <c r="AH35" s="421"/>
      <c r="AI35" s="421"/>
      <c r="AJ35" s="421"/>
    </row>
    <row r="36" spans="1:36" x14ac:dyDescent="0.2">
      <c r="A36" s="147"/>
      <c r="B36" s="147"/>
      <c r="C36" s="853" t="s">
        <v>123</v>
      </c>
      <c r="D36" s="854" t="s">
        <v>124</v>
      </c>
      <c r="E36" s="867"/>
      <c r="F36" s="873" t="s">
        <v>876</v>
      </c>
      <c r="G36" s="874" t="s">
        <v>830</v>
      </c>
      <c r="H36" s="875">
        <v>5</v>
      </c>
      <c r="I36" s="876"/>
      <c r="J36" s="859" t="s">
        <v>877</v>
      </c>
      <c r="K36" s="770"/>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c r="AI36" s="421"/>
      <c r="AJ36" s="421"/>
    </row>
    <row r="37" spans="1:36" x14ac:dyDescent="0.2">
      <c r="A37" s="147"/>
      <c r="B37" s="147"/>
      <c r="C37" s="853" t="s">
        <v>123</v>
      </c>
      <c r="D37" s="854" t="s">
        <v>124</v>
      </c>
      <c r="E37" s="867"/>
      <c r="F37" s="873" t="s">
        <v>878</v>
      </c>
      <c r="G37" s="874" t="s">
        <v>830</v>
      </c>
      <c r="H37" s="875">
        <v>11.46</v>
      </c>
      <c r="I37" s="876"/>
      <c r="J37" s="859" t="s">
        <v>877</v>
      </c>
      <c r="K37" s="770"/>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row>
    <row r="38" spans="1:36" x14ac:dyDescent="0.2">
      <c r="A38" s="147"/>
      <c r="B38" s="147"/>
      <c r="C38" s="853" t="s">
        <v>123</v>
      </c>
      <c r="D38" s="854" t="s">
        <v>124</v>
      </c>
      <c r="E38" s="867"/>
      <c r="F38" s="873" t="s">
        <v>879</v>
      </c>
      <c r="G38" s="874" t="s">
        <v>830</v>
      </c>
      <c r="H38" s="875">
        <v>0</v>
      </c>
      <c r="I38" s="876"/>
      <c r="J38" s="859" t="s">
        <v>855</v>
      </c>
      <c r="K38" s="770"/>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row>
    <row r="39" spans="1:36" x14ac:dyDescent="0.2">
      <c r="A39" s="147"/>
      <c r="B39" s="147"/>
      <c r="C39" s="853" t="s">
        <v>123</v>
      </c>
      <c r="D39" s="854" t="s">
        <v>124</v>
      </c>
      <c r="E39" s="867"/>
      <c r="F39" s="873" t="s">
        <v>880</v>
      </c>
      <c r="G39" s="874" t="s">
        <v>830</v>
      </c>
      <c r="H39" s="875">
        <v>0</v>
      </c>
      <c r="I39" s="876"/>
      <c r="J39" s="859" t="s">
        <v>855</v>
      </c>
      <c r="K39" s="770"/>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row>
    <row r="40" spans="1:36" x14ac:dyDescent="0.2">
      <c r="A40" s="147"/>
      <c r="B40" s="147"/>
      <c r="C40" s="853" t="s">
        <v>123</v>
      </c>
      <c r="D40" s="854" t="s">
        <v>123</v>
      </c>
      <c r="E40" s="420"/>
      <c r="F40" s="420" t="s">
        <v>881</v>
      </c>
      <c r="G40" s="863" t="s">
        <v>123</v>
      </c>
      <c r="H40" s="785">
        <f>SUM(H41:H42)</f>
        <v>23.689999999999998</v>
      </c>
      <c r="I40" s="864">
        <v>23.69</v>
      </c>
      <c r="J40" s="865" t="s">
        <v>123</v>
      </c>
      <c r="K40" s="866"/>
    </row>
    <row r="41" spans="1:36" x14ac:dyDescent="0.2">
      <c r="A41" s="147"/>
      <c r="B41" s="147"/>
      <c r="C41" s="853" t="s">
        <v>123</v>
      </c>
      <c r="D41" s="854" t="s">
        <v>124</v>
      </c>
      <c r="E41" s="867"/>
      <c r="F41" s="873" t="s">
        <v>882</v>
      </c>
      <c r="G41" s="874" t="s">
        <v>830</v>
      </c>
      <c r="H41" s="875">
        <v>10</v>
      </c>
      <c r="I41" s="876"/>
      <c r="J41" s="859" t="s">
        <v>831</v>
      </c>
      <c r="K41" s="770"/>
    </row>
    <row r="42" spans="1:36" x14ac:dyDescent="0.2">
      <c r="A42" s="147"/>
      <c r="B42" s="147"/>
      <c r="C42" s="853" t="s">
        <v>123</v>
      </c>
      <c r="D42" s="854" t="s">
        <v>124</v>
      </c>
      <c r="E42" s="867"/>
      <c r="F42" s="873" t="s">
        <v>883</v>
      </c>
      <c r="G42" s="874" t="s">
        <v>830</v>
      </c>
      <c r="H42" s="875">
        <v>13.69</v>
      </c>
      <c r="I42" s="876"/>
      <c r="J42" s="859" t="s">
        <v>831</v>
      </c>
      <c r="K42" s="770"/>
    </row>
    <row r="43" spans="1:36" ht="25.5" x14ac:dyDescent="0.2">
      <c r="A43" s="151"/>
      <c r="B43" s="151"/>
      <c r="C43" s="477" t="s">
        <v>128</v>
      </c>
      <c r="D43" s="478" t="s">
        <v>113</v>
      </c>
      <c r="E43" s="479" t="s">
        <v>114</v>
      </c>
      <c r="F43" s="479" t="s">
        <v>115</v>
      </c>
      <c r="G43" s="479" t="s">
        <v>116</v>
      </c>
      <c r="H43" s="479" t="s">
        <v>129</v>
      </c>
      <c r="I43" s="479" t="s">
        <v>118</v>
      </c>
      <c r="J43" s="766" t="s">
        <v>130</v>
      </c>
      <c r="K43" s="770"/>
    </row>
    <row r="44" spans="1:36" x14ac:dyDescent="0.2">
      <c r="A44" s="152"/>
      <c r="B44" s="149"/>
      <c r="C44" s="418" t="s">
        <v>131</v>
      </c>
      <c r="D44" s="419" t="s">
        <v>132</v>
      </c>
      <c r="E44" s="419" t="s">
        <v>123</v>
      </c>
      <c r="F44" s="419" t="s">
        <v>123</v>
      </c>
      <c r="G44" s="419" t="s">
        <v>123</v>
      </c>
      <c r="H44" s="475">
        <f>SUM(H45:H46)</f>
        <v>0</v>
      </c>
      <c r="I44" s="475">
        <f>SUM(I45:I46)</f>
        <v>0</v>
      </c>
      <c r="J44" s="762" t="s">
        <v>123</v>
      </c>
      <c r="K44" s="771"/>
    </row>
    <row r="45" spans="1:36" x14ac:dyDescent="0.2">
      <c r="A45" s="147"/>
      <c r="B45" s="147"/>
      <c r="C45" s="422"/>
      <c r="D45" s="374" t="s">
        <v>124</v>
      </c>
      <c r="E45" s="480"/>
      <c r="F45" s="423"/>
      <c r="G45" s="423"/>
      <c r="H45" s="396"/>
      <c r="I45" s="396"/>
      <c r="J45" s="764"/>
      <c r="K45" s="770"/>
    </row>
    <row r="46" spans="1:36" x14ac:dyDescent="0.2">
      <c r="A46" s="147"/>
      <c r="B46" s="147"/>
      <c r="C46" s="422" t="s">
        <v>123</v>
      </c>
      <c r="D46" s="374" t="s">
        <v>124</v>
      </c>
      <c r="E46" s="476"/>
      <c r="F46" s="397"/>
      <c r="G46" s="397"/>
      <c r="H46" s="396"/>
      <c r="I46" s="396"/>
      <c r="J46" s="763"/>
      <c r="K46" s="770"/>
    </row>
    <row r="47" spans="1:36" ht="25.5" x14ac:dyDescent="0.2">
      <c r="A47" s="152"/>
      <c r="B47" s="149"/>
      <c r="C47" s="481" t="s">
        <v>133</v>
      </c>
      <c r="D47" s="478" t="s">
        <v>113</v>
      </c>
      <c r="E47" s="479" t="s">
        <v>114</v>
      </c>
      <c r="F47" s="479" t="s">
        <v>115</v>
      </c>
      <c r="G47" s="479" t="s">
        <v>116</v>
      </c>
      <c r="H47" s="479" t="s">
        <v>129</v>
      </c>
      <c r="I47" s="479" t="s">
        <v>118</v>
      </c>
      <c r="J47" s="766" t="s">
        <v>134</v>
      </c>
      <c r="K47" s="770"/>
    </row>
    <row r="48" spans="1:36" x14ac:dyDescent="0.2">
      <c r="A48" s="152"/>
      <c r="B48" s="149"/>
      <c r="C48" s="418" t="s">
        <v>135</v>
      </c>
      <c r="D48" s="419" t="s">
        <v>136</v>
      </c>
      <c r="E48" s="419" t="s">
        <v>123</v>
      </c>
      <c r="F48" s="419" t="s">
        <v>123</v>
      </c>
      <c r="G48" s="419" t="s">
        <v>123</v>
      </c>
      <c r="H48" s="475">
        <f>SUM(H49:H50)</f>
        <v>0</v>
      </c>
      <c r="I48" s="475">
        <f>SUM(I49:I50)</f>
        <v>0</v>
      </c>
      <c r="J48" s="762" t="s">
        <v>123</v>
      </c>
      <c r="K48" s="771"/>
    </row>
    <row r="49" spans="1:11" x14ac:dyDescent="0.2">
      <c r="A49" s="152"/>
      <c r="B49" s="149"/>
      <c r="C49" s="422"/>
      <c r="D49" s="374" t="s">
        <v>124</v>
      </c>
      <c r="E49" s="480"/>
      <c r="F49" s="423"/>
      <c r="G49" s="423"/>
      <c r="H49" s="396"/>
      <c r="I49" s="396"/>
      <c r="J49" s="764"/>
      <c r="K49" s="770"/>
    </row>
    <row r="50" spans="1:11" x14ac:dyDescent="0.2">
      <c r="A50" s="152"/>
      <c r="B50" s="149"/>
      <c r="C50" s="422" t="s">
        <v>123</v>
      </c>
      <c r="D50" s="374" t="s">
        <v>124</v>
      </c>
      <c r="E50" s="476"/>
      <c r="F50" s="397"/>
      <c r="G50" s="397"/>
      <c r="H50" s="396"/>
      <c r="I50" s="396"/>
      <c r="J50" s="763"/>
      <c r="K50" s="770"/>
    </row>
    <row r="51" spans="1:11" x14ac:dyDescent="0.2">
      <c r="A51" s="153"/>
      <c r="B51" s="154"/>
      <c r="C51" s="150" t="s">
        <v>123</v>
      </c>
      <c r="D51" s="150" t="s">
        <v>123</v>
      </c>
      <c r="E51" s="150" t="s">
        <v>123</v>
      </c>
      <c r="F51" s="150" t="s">
        <v>123</v>
      </c>
      <c r="G51" s="150" t="s">
        <v>123</v>
      </c>
      <c r="H51" s="150" t="s">
        <v>123</v>
      </c>
      <c r="I51" s="150" t="s">
        <v>123</v>
      </c>
      <c r="J51" s="155" t="s">
        <v>123</v>
      </c>
      <c r="K51" s="150"/>
    </row>
    <row r="52" spans="1:11" x14ac:dyDescent="0.2">
      <c r="A52" s="151"/>
      <c r="B52" s="151"/>
      <c r="C52" s="156" t="s">
        <v>4</v>
      </c>
      <c r="D52" s="157"/>
      <c r="E52" s="158" t="str">
        <f>'TITLE PAGE'!D9</f>
        <v>South Staffs Water</v>
      </c>
      <c r="F52" s="150"/>
      <c r="G52" s="150"/>
      <c r="H52" s="150"/>
      <c r="I52" s="150"/>
      <c r="J52" s="159"/>
      <c r="K52" s="150"/>
    </row>
    <row r="53" spans="1:11" x14ac:dyDescent="0.2">
      <c r="A53" s="151"/>
      <c r="B53" s="151"/>
      <c r="C53" s="160" t="s">
        <v>5</v>
      </c>
      <c r="D53" s="161"/>
      <c r="E53" s="162" t="str">
        <f>'TITLE PAGE'!D10</f>
        <v>South Staffs WRZ</v>
      </c>
      <c r="F53" s="150"/>
      <c r="G53" s="150"/>
      <c r="H53" s="150"/>
      <c r="I53" s="150"/>
      <c r="J53" s="155"/>
      <c r="K53" s="163"/>
    </row>
    <row r="54" spans="1:11" x14ac:dyDescent="0.2">
      <c r="A54" s="151"/>
      <c r="B54" s="151"/>
      <c r="C54" s="160" t="s">
        <v>6</v>
      </c>
      <c r="D54" s="164"/>
      <c r="E54" s="165">
        <f>'TITLE PAGE'!D11</f>
        <v>1</v>
      </c>
      <c r="F54" s="166"/>
      <c r="G54" s="166"/>
      <c r="H54" s="166"/>
      <c r="I54" s="166"/>
      <c r="J54" s="167"/>
      <c r="K54" s="163"/>
    </row>
    <row r="55" spans="1:11" x14ac:dyDescent="0.2">
      <c r="A55" s="151"/>
      <c r="B55" s="151"/>
      <c r="C55" s="160" t="s">
        <v>7</v>
      </c>
      <c r="D55" s="161"/>
      <c r="E55" s="162" t="str">
        <f>'TITLE PAGE'!D12</f>
        <v>Dry Year Annual Average</v>
      </c>
      <c r="F55" s="150"/>
      <c r="G55" s="150"/>
      <c r="H55" s="150"/>
      <c r="I55" s="150"/>
      <c r="J55" s="167"/>
      <c r="K55" s="163"/>
    </row>
    <row r="56" spans="1:11" x14ac:dyDescent="0.2">
      <c r="A56" s="151"/>
      <c r="B56" s="151"/>
      <c r="C56" s="168" t="s">
        <v>8</v>
      </c>
      <c r="D56" s="169"/>
      <c r="E56" s="170" t="str">
        <f>'TITLE PAGE'!D13</f>
        <v>1 in 40 years</v>
      </c>
      <c r="F56" s="150"/>
      <c r="G56" s="150"/>
      <c r="H56" s="150"/>
      <c r="I56" s="150"/>
      <c r="J56" s="171"/>
      <c r="K56" s="163"/>
    </row>
    <row r="57" spans="1:11" x14ac:dyDescent="0.2">
      <c r="A57" s="172"/>
      <c r="B57" s="172"/>
      <c r="C57" s="173"/>
      <c r="D57" s="173"/>
      <c r="E57" s="173"/>
      <c r="F57" s="174"/>
      <c r="G57" s="173"/>
      <c r="H57" s="173"/>
      <c r="I57" s="173"/>
      <c r="J57" s="175"/>
      <c r="K57" s="163"/>
    </row>
    <row r="58" spans="1:11" x14ac:dyDescent="0.2">
      <c r="A58" s="172"/>
      <c r="B58" s="172"/>
      <c r="C58" s="173"/>
      <c r="D58" s="173"/>
      <c r="E58" s="173"/>
      <c r="F58" s="174"/>
      <c r="G58" s="173"/>
      <c r="H58" s="173"/>
      <c r="I58" s="173"/>
      <c r="J58" s="175"/>
      <c r="K58" s="163"/>
    </row>
    <row r="59" spans="1:11" ht="18" x14ac:dyDescent="0.25">
      <c r="A59" s="172"/>
      <c r="B59" s="172"/>
      <c r="C59" s="176" t="s">
        <v>137</v>
      </c>
      <c r="D59" s="173"/>
      <c r="E59" s="173"/>
      <c r="F59" s="174"/>
      <c r="G59" s="173"/>
      <c r="H59" s="173"/>
      <c r="I59" s="173"/>
      <c r="J59" s="175"/>
      <c r="K59" s="177"/>
    </row>
  </sheetData>
  <dataValidations count="2">
    <dataValidation type="list" allowBlank="1" showInputMessage="1" showErrorMessage="1" sqref="J49:J50">
      <formula1>"Approved, Granted yet to be implemented, Other"</formula1>
    </dataValidation>
    <dataValidation type="list" allowBlank="1" showInputMessage="1" showErrorMessage="1" sqref="G5:G10">
      <formula1>Source_Types</formula1>
    </dataValidation>
  </dataValidation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5"/>
  <sheetViews>
    <sheetView zoomScale="70" zoomScaleNormal="70" workbookViewId="0">
      <selection activeCell="M8" sqref="M8"/>
    </sheetView>
  </sheetViews>
  <sheetFormatPr defaultColWidth="8.88671875" defaultRowHeight="27" customHeight="1" x14ac:dyDescent="0.2"/>
  <cols>
    <col min="1" max="1" width="1.33203125" customWidth="1"/>
    <col min="2" max="2" width="7.88671875" customWidth="1"/>
    <col min="3" max="3" width="8.33203125" customWidth="1"/>
    <col min="4" max="4" width="21.77734375" customWidth="1"/>
    <col min="5" max="5" width="21.33203125" customWidth="1"/>
    <col min="6" max="6" width="9.33203125" customWidth="1"/>
    <col min="7" max="7" width="8" bestFit="1" customWidth="1"/>
    <col min="8" max="8" width="15.88671875" customWidth="1"/>
    <col min="9" max="36" width="11.44140625" customWidth="1"/>
    <col min="257" max="257" width="1.33203125" customWidth="1"/>
    <col min="258" max="258" width="7.88671875" customWidth="1"/>
    <col min="259" max="259" width="8.33203125" customWidth="1"/>
    <col min="260" max="260" width="23.33203125" customWidth="1"/>
    <col min="261" max="261" width="21.33203125" customWidth="1"/>
    <col min="262" max="262" width="9.33203125" customWidth="1"/>
    <col min="263" max="263" width="8" bestFit="1" customWidth="1"/>
    <col min="264" max="264" width="15.88671875" customWidth="1"/>
    <col min="265" max="292" width="11.44140625" customWidth="1"/>
    <col min="513" max="513" width="1.33203125" customWidth="1"/>
    <col min="514" max="514" width="7.88671875" customWidth="1"/>
    <col min="515" max="515" width="8.33203125" customWidth="1"/>
    <col min="516" max="516" width="23.33203125" customWidth="1"/>
    <col min="517" max="517" width="21.33203125" customWidth="1"/>
    <col min="518" max="518" width="9.33203125" customWidth="1"/>
    <col min="519" max="519" width="8" bestFit="1" customWidth="1"/>
    <col min="520" max="520" width="15.88671875" customWidth="1"/>
    <col min="521" max="548" width="11.44140625" customWidth="1"/>
    <col min="769" max="769" width="1.33203125" customWidth="1"/>
    <col min="770" max="770" width="7.88671875" customWidth="1"/>
    <col min="771" max="771" width="8.33203125" customWidth="1"/>
    <col min="772" max="772" width="23.33203125" customWidth="1"/>
    <col min="773" max="773" width="21.33203125" customWidth="1"/>
    <col min="774" max="774" width="9.33203125" customWidth="1"/>
    <col min="775" max="775" width="8" bestFit="1" customWidth="1"/>
    <col min="776" max="776" width="15.88671875" customWidth="1"/>
    <col min="777" max="804" width="11.44140625" customWidth="1"/>
    <col min="1025" max="1025" width="1.33203125" customWidth="1"/>
    <col min="1026" max="1026" width="7.88671875" customWidth="1"/>
    <col min="1027" max="1027" width="8.33203125" customWidth="1"/>
    <col min="1028" max="1028" width="23.33203125" customWidth="1"/>
    <col min="1029" max="1029" width="21.33203125" customWidth="1"/>
    <col min="1030" max="1030" width="9.33203125" customWidth="1"/>
    <col min="1031" max="1031" width="8" bestFit="1" customWidth="1"/>
    <col min="1032" max="1032" width="15.88671875" customWidth="1"/>
    <col min="1033" max="1060" width="11.44140625" customWidth="1"/>
    <col min="1281" max="1281" width="1.33203125" customWidth="1"/>
    <col min="1282" max="1282" width="7.88671875" customWidth="1"/>
    <col min="1283" max="1283" width="8.33203125" customWidth="1"/>
    <col min="1284" max="1284" width="23.33203125" customWidth="1"/>
    <col min="1285" max="1285" width="21.33203125" customWidth="1"/>
    <col min="1286" max="1286" width="9.33203125" customWidth="1"/>
    <col min="1287" max="1287" width="8" bestFit="1" customWidth="1"/>
    <col min="1288" max="1288" width="15.88671875" customWidth="1"/>
    <col min="1289" max="1316" width="11.44140625" customWidth="1"/>
    <col min="1537" max="1537" width="1.33203125" customWidth="1"/>
    <col min="1538" max="1538" width="7.88671875" customWidth="1"/>
    <col min="1539" max="1539" width="8.33203125" customWidth="1"/>
    <col min="1540" max="1540" width="23.33203125" customWidth="1"/>
    <col min="1541" max="1541" width="21.33203125" customWidth="1"/>
    <col min="1542" max="1542" width="9.33203125" customWidth="1"/>
    <col min="1543" max="1543" width="8" bestFit="1" customWidth="1"/>
    <col min="1544" max="1544" width="15.88671875" customWidth="1"/>
    <col min="1545" max="1572" width="11.44140625" customWidth="1"/>
    <col min="1793" max="1793" width="1.33203125" customWidth="1"/>
    <col min="1794" max="1794" width="7.88671875" customWidth="1"/>
    <col min="1795" max="1795" width="8.33203125" customWidth="1"/>
    <col min="1796" max="1796" width="23.33203125" customWidth="1"/>
    <col min="1797" max="1797" width="21.33203125" customWidth="1"/>
    <col min="1798" max="1798" width="9.33203125" customWidth="1"/>
    <col min="1799" max="1799" width="8" bestFit="1" customWidth="1"/>
    <col min="1800" max="1800" width="15.88671875" customWidth="1"/>
    <col min="1801" max="1828" width="11.44140625" customWidth="1"/>
    <col min="2049" max="2049" width="1.33203125" customWidth="1"/>
    <col min="2050" max="2050" width="7.88671875" customWidth="1"/>
    <col min="2051" max="2051" width="8.33203125" customWidth="1"/>
    <col min="2052" max="2052" width="23.33203125" customWidth="1"/>
    <col min="2053" max="2053" width="21.33203125" customWidth="1"/>
    <col min="2054" max="2054" width="9.33203125" customWidth="1"/>
    <col min="2055" max="2055" width="8" bestFit="1" customWidth="1"/>
    <col min="2056" max="2056" width="15.88671875" customWidth="1"/>
    <col min="2057" max="2084" width="11.44140625" customWidth="1"/>
    <col min="2305" max="2305" width="1.33203125" customWidth="1"/>
    <col min="2306" max="2306" width="7.88671875" customWidth="1"/>
    <col min="2307" max="2307" width="8.33203125" customWidth="1"/>
    <col min="2308" max="2308" width="23.33203125" customWidth="1"/>
    <col min="2309" max="2309" width="21.33203125" customWidth="1"/>
    <col min="2310" max="2310" width="9.33203125" customWidth="1"/>
    <col min="2311" max="2311" width="8" bestFit="1" customWidth="1"/>
    <col min="2312" max="2312" width="15.88671875" customWidth="1"/>
    <col min="2313" max="2340" width="11.44140625" customWidth="1"/>
    <col min="2561" max="2561" width="1.33203125" customWidth="1"/>
    <col min="2562" max="2562" width="7.88671875" customWidth="1"/>
    <col min="2563" max="2563" width="8.33203125" customWidth="1"/>
    <col min="2564" max="2564" width="23.33203125" customWidth="1"/>
    <col min="2565" max="2565" width="21.33203125" customWidth="1"/>
    <col min="2566" max="2566" width="9.33203125" customWidth="1"/>
    <col min="2567" max="2567" width="8" bestFit="1" customWidth="1"/>
    <col min="2568" max="2568" width="15.88671875" customWidth="1"/>
    <col min="2569" max="2596" width="11.44140625" customWidth="1"/>
    <col min="2817" max="2817" width="1.33203125" customWidth="1"/>
    <col min="2818" max="2818" width="7.88671875" customWidth="1"/>
    <col min="2819" max="2819" width="8.33203125" customWidth="1"/>
    <col min="2820" max="2820" width="23.33203125" customWidth="1"/>
    <col min="2821" max="2821" width="21.33203125" customWidth="1"/>
    <col min="2822" max="2822" width="9.33203125" customWidth="1"/>
    <col min="2823" max="2823" width="8" bestFit="1" customWidth="1"/>
    <col min="2824" max="2824" width="15.88671875" customWidth="1"/>
    <col min="2825" max="2852" width="11.44140625" customWidth="1"/>
    <col min="3073" max="3073" width="1.33203125" customWidth="1"/>
    <col min="3074" max="3074" width="7.88671875" customWidth="1"/>
    <col min="3075" max="3075" width="8.33203125" customWidth="1"/>
    <col min="3076" max="3076" width="23.33203125" customWidth="1"/>
    <col min="3077" max="3077" width="21.33203125" customWidth="1"/>
    <col min="3078" max="3078" width="9.33203125" customWidth="1"/>
    <col min="3079" max="3079" width="8" bestFit="1" customWidth="1"/>
    <col min="3080" max="3080" width="15.88671875" customWidth="1"/>
    <col min="3081" max="3108" width="11.44140625" customWidth="1"/>
    <col min="3329" max="3329" width="1.33203125" customWidth="1"/>
    <col min="3330" max="3330" width="7.88671875" customWidth="1"/>
    <col min="3331" max="3331" width="8.33203125" customWidth="1"/>
    <col min="3332" max="3332" width="23.33203125" customWidth="1"/>
    <col min="3333" max="3333" width="21.33203125" customWidth="1"/>
    <col min="3334" max="3334" width="9.33203125" customWidth="1"/>
    <col min="3335" max="3335" width="8" bestFit="1" customWidth="1"/>
    <col min="3336" max="3336" width="15.88671875" customWidth="1"/>
    <col min="3337" max="3364" width="11.44140625" customWidth="1"/>
    <col min="3585" max="3585" width="1.33203125" customWidth="1"/>
    <col min="3586" max="3586" width="7.88671875" customWidth="1"/>
    <col min="3587" max="3587" width="8.33203125" customWidth="1"/>
    <col min="3588" max="3588" width="23.33203125" customWidth="1"/>
    <col min="3589" max="3589" width="21.33203125" customWidth="1"/>
    <col min="3590" max="3590" width="9.33203125" customWidth="1"/>
    <col min="3591" max="3591" width="8" bestFit="1" customWidth="1"/>
    <col min="3592" max="3592" width="15.88671875" customWidth="1"/>
    <col min="3593" max="3620" width="11.44140625" customWidth="1"/>
    <col min="3841" max="3841" width="1.33203125" customWidth="1"/>
    <col min="3842" max="3842" width="7.88671875" customWidth="1"/>
    <col min="3843" max="3843" width="8.33203125" customWidth="1"/>
    <col min="3844" max="3844" width="23.33203125" customWidth="1"/>
    <col min="3845" max="3845" width="21.33203125" customWidth="1"/>
    <col min="3846" max="3846" width="9.33203125" customWidth="1"/>
    <col min="3847" max="3847" width="8" bestFit="1" customWidth="1"/>
    <col min="3848" max="3848" width="15.88671875" customWidth="1"/>
    <col min="3849" max="3876" width="11.44140625" customWidth="1"/>
    <col min="4097" max="4097" width="1.33203125" customWidth="1"/>
    <col min="4098" max="4098" width="7.88671875" customWidth="1"/>
    <col min="4099" max="4099" width="8.33203125" customWidth="1"/>
    <col min="4100" max="4100" width="23.33203125" customWidth="1"/>
    <col min="4101" max="4101" width="21.33203125" customWidth="1"/>
    <col min="4102" max="4102" width="9.33203125" customWidth="1"/>
    <col min="4103" max="4103" width="8" bestFit="1" customWidth="1"/>
    <col min="4104" max="4104" width="15.88671875" customWidth="1"/>
    <col min="4105" max="4132" width="11.44140625" customWidth="1"/>
    <col min="4353" max="4353" width="1.33203125" customWidth="1"/>
    <col min="4354" max="4354" width="7.88671875" customWidth="1"/>
    <col min="4355" max="4355" width="8.33203125" customWidth="1"/>
    <col min="4356" max="4356" width="23.33203125" customWidth="1"/>
    <col min="4357" max="4357" width="21.33203125" customWidth="1"/>
    <col min="4358" max="4358" width="9.33203125" customWidth="1"/>
    <col min="4359" max="4359" width="8" bestFit="1" customWidth="1"/>
    <col min="4360" max="4360" width="15.88671875" customWidth="1"/>
    <col min="4361" max="4388" width="11.44140625" customWidth="1"/>
    <col min="4609" max="4609" width="1.33203125" customWidth="1"/>
    <col min="4610" max="4610" width="7.88671875" customWidth="1"/>
    <col min="4611" max="4611" width="8.33203125" customWidth="1"/>
    <col min="4612" max="4612" width="23.33203125" customWidth="1"/>
    <col min="4613" max="4613" width="21.33203125" customWidth="1"/>
    <col min="4614" max="4614" width="9.33203125" customWidth="1"/>
    <col min="4615" max="4615" width="8" bestFit="1" customWidth="1"/>
    <col min="4616" max="4616" width="15.88671875" customWidth="1"/>
    <col min="4617" max="4644" width="11.44140625" customWidth="1"/>
    <col min="4865" max="4865" width="1.33203125" customWidth="1"/>
    <col min="4866" max="4866" width="7.88671875" customWidth="1"/>
    <col min="4867" max="4867" width="8.33203125" customWidth="1"/>
    <col min="4868" max="4868" width="23.33203125" customWidth="1"/>
    <col min="4869" max="4869" width="21.33203125" customWidth="1"/>
    <col min="4870" max="4870" width="9.33203125" customWidth="1"/>
    <col min="4871" max="4871" width="8" bestFit="1" customWidth="1"/>
    <col min="4872" max="4872" width="15.88671875" customWidth="1"/>
    <col min="4873" max="4900" width="11.44140625" customWidth="1"/>
    <col min="5121" max="5121" width="1.33203125" customWidth="1"/>
    <col min="5122" max="5122" width="7.88671875" customWidth="1"/>
    <col min="5123" max="5123" width="8.33203125" customWidth="1"/>
    <col min="5124" max="5124" width="23.33203125" customWidth="1"/>
    <col min="5125" max="5125" width="21.33203125" customWidth="1"/>
    <col min="5126" max="5126" width="9.33203125" customWidth="1"/>
    <col min="5127" max="5127" width="8" bestFit="1" customWidth="1"/>
    <col min="5128" max="5128" width="15.88671875" customWidth="1"/>
    <col min="5129" max="5156" width="11.44140625" customWidth="1"/>
    <col min="5377" max="5377" width="1.33203125" customWidth="1"/>
    <col min="5378" max="5378" width="7.88671875" customWidth="1"/>
    <col min="5379" max="5379" width="8.33203125" customWidth="1"/>
    <col min="5380" max="5380" width="23.33203125" customWidth="1"/>
    <col min="5381" max="5381" width="21.33203125" customWidth="1"/>
    <col min="5382" max="5382" width="9.33203125" customWidth="1"/>
    <col min="5383" max="5383" width="8" bestFit="1" customWidth="1"/>
    <col min="5384" max="5384" width="15.88671875" customWidth="1"/>
    <col min="5385" max="5412" width="11.44140625" customWidth="1"/>
    <col min="5633" max="5633" width="1.33203125" customWidth="1"/>
    <col min="5634" max="5634" width="7.88671875" customWidth="1"/>
    <col min="5635" max="5635" width="8.33203125" customWidth="1"/>
    <col min="5636" max="5636" width="23.33203125" customWidth="1"/>
    <col min="5637" max="5637" width="21.33203125" customWidth="1"/>
    <col min="5638" max="5638" width="9.33203125" customWidth="1"/>
    <col min="5639" max="5639" width="8" bestFit="1" customWidth="1"/>
    <col min="5640" max="5640" width="15.88671875" customWidth="1"/>
    <col min="5641" max="5668" width="11.44140625" customWidth="1"/>
    <col min="5889" max="5889" width="1.33203125" customWidth="1"/>
    <col min="5890" max="5890" width="7.88671875" customWidth="1"/>
    <col min="5891" max="5891" width="8.33203125" customWidth="1"/>
    <col min="5892" max="5892" width="23.33203125" customWidth="1"/>
    <col min="5893" max="5893" width="21.33203125" customWidth="1"/>
    <col min="5894" max="5894" width="9.33203125" customWidth="1"/>
    <col min="5895" max="5895" width="8" bestFit="1" customWidth="1"/>
    <col min="5896" max="5896" width="15.88671875" customWidth="1"/>
    <col min="5897" max="5924" width="11.44140625" customWidth="1"/>
    <col min="6145" max="6145" width="1.33203125" customWidth="1"/>
    <col min="6146" max="6146" width="7.88671875" customWidth="1"/>
    <col min="6147" max="6147" width="8.33203125" customWidth="1"/>
    <col min="6148" max="6148" width="23.33203125" customWidth="1"/>
    <col min="6149" max="6149" width="21.33203125" customWidth="1"/>
    <col min="6150" max="6150" width="9.33203125" customWidth="1"/>
    <col min="6151" max="6151" width="8" bestFit="1" customWidth="1"/>
    <col min="6152" max="6152" width="15.88671875" customWidth="1"/>
    <col min="6153" max="6180" width="11.44140625" customWidth="1"/>
    <col min="6401" max="6401" width="1.33203125" customWidth="1"/>
    <col min="6402" max="6402" width="7.88671875" customWidth="1"/>
    <col min="6403" max="6403" width="8.33203125" customWidth="1"/>
    <col min="6404" max="6404" width="23.33203125" customWidth="1"/>
    <col min="6405" max="6405" width="21.33203125" customWidth="1"/>
    <col min="6406" max="6406" width="9.33203125" customWidth="1"/>
    <col min="6407" max="6407" width="8" bestFit="1" customWidth="1"/>
    <col min="6408" max="6408" width="15.88671875" customWidth="1"/>
    <col min="6409" max="6436" width="11.44140625" customWidth="1"/>
    <col min="6657" max="6657" width="1.33203125" customWidth="1"/>
    <col min="6658" max="6658" width="7.88671875" customWidth="1"/>
    <col min="6659" max="6659" width="8.33203125" customWidth="1"/>
    <col min="6660" max="6660" width="23.33203125" customWidth="1"/>
    <col min="6661" max="6661" width="21.33203125" customWidth="1"/>
    <col min="6662" max="6662" width="9.33203125" customWidth="1"/>
    <col min="6663" max="6663" width="8" bestFit="1" customWidth="1"/>
    <col min="6664" max="6664" width="15.88671875" customWidth="1"/>
    <col min="6665" max="6692" width="11.44140625" customWidth="1"/>
    <col min="6913" max="6913" width="1.33203125" customWidth="1"/>
    <col min="6914" max="6914" width="7.88671875" customWidth="1"/>
    <col min="6915" max="6915" width="8.33203125" customWidth="1"/>
    <col min="6916" max="6916" width="23.33203125" customWidth="1"/>
    <col min="6917" max="6917" width="21.33203125" customWidth="1"/>
    <col min="6918" max="6918" width="9.33203125" customWidth="1"/>
    <col min="6919" max="6919" width="8" bestFit="1" customWidth="1"/>
    <col min="6920" max="6920" width="15.88671875" customWidth="1"/>
    <col min="6921" max="6948" width="11.44140625" customWidth="1"/>
    <col min="7169" max="7169" width="1.33203125" customWidth="1"/>
    <col min="7170" max="7170" width="7.88671875" customWidth="1"/>
    <col min="7171" max="7171" width="8.33203125" customWidth="1"/>
    <col min="7172" max="7172" width="23.33203125" customWidth="1"/>
    <col min="7173" max="7173" width="21.33203125" customWidth="1"/>
    <col min="7174" max="7174" width="9.33203125" customWidth="1"/>
    <col min="7175" max="7175" width="8" bestFit="1" customWidth="1"/>
    <col min="7176" max="7176" width="15.88671875" customWidth="1"/>
    <col min="7177" max="7204" width="11.44140625" customWidth="1"/>
    <col min="7425" max="7425" width="1.33203125" customWidth="1"/>
    <col min="7426" max="7426" width="7.88671875" customWidth="1"/>
    <col min="7427" max="7427" width="8.33203125" customWidth="1"/>
    <col min="7428" max="7428" width="23.33203125" customWidth="1"/>
    <col min="7429" max="7429" width="21.33203125" customWidth="1"/>
    <col min="7430" max="7430" width="9.33203125" customWidth="1"/>
    <col min="7431" max="7431" width="8" bestFit="1" customWidth="1"/>
    <col min="7432" max="7432" width="15.88671875" customWidth="1"/>
    <col min="7433" max="7460" width="11.44140625" customWidth="1"/>
    <col min="7681" max="7681" width="1.33203125" customWidth="1"/>
    <col min="7682" max="7682" width="7.88671875" customWidth="1"/>
    <col min="7683" max="7683" width="8.33203125" customWidth="1"/>
    <col min="7684" max="7684" width="23.33203125" customWidth="1"/>
    <col min="7685" max="7685" width="21.33203125" customWidth="1"/>
    <col min="7686" max="7686" width="9.33203125" customWidth="1"/>
    <col min="7687" max="7687" width="8" bestFit="1" customWidth="1"/>
    <col min="7688" max="7688" width="15.88671875" customWidth="1"/>
    <col min="7689" max="7716" width="11.44140625" customWidth="1"/>
    <col min="7937" max="7937" width="1.33203125" customWidth="1"/>
    <col min="7938" max="7938" width="7.88671875" customWidth="1"/>
    <col min="7939" max="7939" width="8.33203125" customWidth="1"/>
    <col min="7940" max="7940" width="23.33203125" customWidth="1"/>
    <col min="7941" max="7941" width="21.33203125" customWidth="1"/>
    <col min="7942" max="7942" width="9.33203125" customWidth="1"/>
    <col min="7943" max="7943" width="8" bestFit="1" customWidth="1"/>
    <col min="7944" max="7944" width="15.88671875" customWidth="1"/>
    <col min="7945" max="7972" width="11.44140625" customWidth="1"/>
    <col min="8193" max="8193" width="1.33203125" customWidth="1"/>
    <col min="8194" max="8194" width="7.88671875" customWidth="1"/>
    <col min="8195" max="8195" width="8.33203125" customWidth="1"/>
    <col min="8196" max="8196" width="23.33203125" customWidth="1"/>
    <col min="8197" max="8197" width="21.33203125" customWidth="1"/>
    <col min="8198" max="8198" width="9.33203125" customWidth="1"/>
    <col min="8199" max="8199" width="8" bestFit="1" customWidth="1"/>
    <col min="8200" max="8200" width="15.88671875" customWidth="1"/>
    <col min="8201" max="8228" width="11.44140625" customWidth="1"/>
    <col min="8449" max="8449" width="1.33203125" customWidth="1"/>
    <col min="8450" max="8450" width="7.88671875" customWidth="1"/>
    <col min="8451" max="8451" width="8.33203125" customWidth="1"/>
    <col min="8452" max="8452" width="23.33203125" customWidth="1"/>
    <col min="8453" max="8453" width="21.33203125" customWidth="1"/>
    <col min="8454" max="8454" width="9.33203125" customWidth="1"/>
    <col min="8455" max="8455" width="8" bestFit="1" customWidth="1"/>
    <col min="8456" max="8456" width="15.88671875" customWidth="1"/>
    <col min="8457" max="8484" width="11.44140625" customWidth="1"/>
    <col min="8705" max="8705" width="1.33203125" customWidth="1"/>
    <col min="8706" max="8706" width="7.88671875" customWidth="1"/>
    <col min="8707" max="8707" width="8.33203125" customWidth="1"/>
    <col min="8708" max="8708" width="23.33203125" customWidth="1"/>
    <col min="8709" max="8709" width="21.33203125" customWidth="1"/>
    <col min="8710" max="8710" width="9.33203125" customWidth="1"/>
    <col min="8711" max="8711" width="8" bestFit="1" customWidth="1"/>
    <col min="8712" max="8712" width="15.88671875" customWidth="1"/>
    <col min="8713" max="8740" width="11.44140625" customWidth="1"/>
    <col min="8961" max="8961" width="1.33203125" customWidth="1"/>
    <col min="8962" max="8962" width="7.88671875" customWidth="1"/>
    <col min="8963" max="8963" width="8.33203125" customWidth="1"/>
    <col min="8964" max="8964" width="23.33203125" customWidth="1"/>
    <col min="8965" max="8965" width="21.33203125" customWidth="1"/>
    <col min="8966" max="8966" width="9.33203125" customWidth="1"/>
    <col min="8967" max="8967" width="8" bestFit="1" customWidth="1"/>
    <col min="8968" max="8968" width="15.88671875" customWidth="1"/>
    <col min="8969" max="8996" width="11.44140625" customWidth="1"/>
    <col min="9217" max="9217" width="1.33203125" customWidth="1"/>
    <col min="9218" max="9218" width="7.88671875" customWidth="1"/>
    <col min="9219" max="9219" width="8.33203125" customWidth="1"/>
    <col min="9220" max="9220" width="23.33203125" customWidth="1"/>
    <col min="9221" max="9221" width="21.33203125" customWidth="1"/>
    <col min="9222" max="9222" width="9.33203125" customWidth="1"/>
    <col min="9223" max="9223" width="8" bestFit="1" customWidth="1"/>
    <col min="9224" max="9224" width="15.88671875" customWidth="1"/>
    <col min="9225" max="9252" width="11.44140625" customWidth="1"/>
    <col min="9473" max="9473" width="1.33203125" customWidth="1"/>
    <col min="9474" max="9474" width="7.88671875" customWidth="1"/>
    <col min="9475" max="9475" width="8.33203125" customWidth="1"/>
    <col min="9476" max="9476" width="23.33203125" customWidth="1"/>
    <col min="9477" max="9477" width="21.33203125" customWidth="1"/>
    <col min="9478" max="9478" width="9.33203125" customWidth="1"/>
    <col min="9479" max="9479" width="8" bestFit="1" customWidth="1"/>
    <col min="9480" max="9480" width="15.88671875" customWidth="1"/>
    <col min="9481" max="9508" width="11.44140625" customWidth="1"/>
    <col min="9729" max="9729" width="1.33203125" customWidth="1"/>
    <col min="9730" max="9730" width="7.88671875" customWidth="1"/>
    <col min="9731" max="9731" width="8.33203125" customWidth="1"/>
    <col min="9732" max="9732" width="23.33203125" customWidth="1"/>
    <col min="9733" max="9733" width="21.33203125" customWidth="1"/>
    <col min="9734" max="9734" width="9.33203125" customWidth="1"/>
    <col min="9735" max="9735" width="8" bestFit="1" customWidth="1"/>
    <col min="9736" max="9736" width="15.88671875" customWidth="1"/>
    <col min="9737" max="9764" width="11.44140625" customWidth="1"/>
    <col min="9985" max="9985" width="1.33203125" customWidth="1"/>
    <col min="9986" max="9986" width="7.88671875" customWidth="1"/>
    <col min="9987" max="9987" width="8.33203125" customWidth="1"/>
    <col min="9988" max="9988" width="23.33203125" customWidth="1"/>
    <col min="9989" max="9989" width="21.33203125" customWidth="1"/>
    <col min="9990" max="9990" width="9.33203125" customWidth="1"/>
    <col min="9991" max="9991" width="8" bestFit="1" customWidth="1"/>
    <col min="9992" max="9992" width="15.88671875" customWidth="1"/>
    <col min="9993" max="10020" width="11.44140625" customWidth="1"/>
    <col min="10241" max="10241" width="1.33203125" customWidth="1"/>
    <col min="10242" max="10242" width="7.88671875" customWidth="1"/>
    <col min="10243" max="10243" width="8.33203125" customWidth="1"/>
    <col min="10244" max="10244" width="23.33203125" customWidth="1"/>
    <col min="10245" max="10245" width="21.33203125" customWidth="1"/>
    <col min="10246" max="10246" width="9.33203125" customWidth="1"/>
    <col min="10247" max="10247" width="8" bestFit="1" customWidth="1"/>
    <col min="10248" max="10248" width="15.88671875" customWidth="1"/>
    <col min="10249" max="10276" width="11.44140625" customWidth="1"/>
    <col min="10497" max="10497" width="1.33203125" customWidth="1"/>
    <col min="10498" max="10498" width="7.88671875" customWidth="1"/>
    <col min="10499" max="10499" width="8.33203125" customWidth="1"/>
    <col min="10500" max="10500" width="23.33203125" customWidth="1"/>
    <col min="10501" max="10501" width="21.33203125" customWidth="1"/>
    <col min="10502" max="10502" width="9.33203125" customWidth="1"/>
    <col min="10503" max="10503" width="8" bestFit="1" customWidth="1"/>
    <col min="10504" max="10504" width="15.88671875" customWidth="1"/>
    <col min="10505" max="10532" width="11.44140625" customWidth="1"/>
    <col min="10753" max="10753" width="1.33203125" customWidth="1"/>
    <col min="10754" max="10754" width="7.88671875" customWidth="1"/>
    <col min="10755" max="10755" width="8.33203125" customWidth="1"/>
    <col min="10756" max="10756" width="23.33203125" customWidth="1"/>
    <col min="10757" max="10757" width="21.33203125" customWidth="1"/>
    <col min="10758" max="10758" width="9.33203125" customWidth="1"/>
    <col min="10759" max="10759" width="8" bestFit="1" customWidth="1"/>
    <col min="10760" max="10760" width="15.88671875" customWidth="1"/>
    <col min="10761" max="10788" width="11.44140625" customWidth="1"/>
    <col min="11009" max="11009" width="1.33203125" customWidth="1"/>
    <col min="11010" max="11010" width="7.88671875" customWidth="1"/>
    <col min="11011" max="11011" width="8.33203125" customWidth="1"/>
    <col min="11012" max="11012" width="23.33203125" customWidth="1"/>
    <col min="11013" max="11013" width="21.33203125" customWidth="1"/>
    <col min="11014" max="11014" width="9.33203125" customWidth="1"/>
    <col min="11015" max="11015" width="8" bestFit="1" customWidth="1"/>
    <col min="11016" max="11016" width="15.88671875" customWidth="1"/>
    <col min="11017" max="11044" width="11.44140625" customWidth="1"/>
    <col min="11265" max="11265" width="1.33203125" customWidth="1"/>
    <col min="11266" max="11266" width="7.88671875" customWidth="1"/>
    <col min="11267" max="11267" width="8.33203125" customWidth="1"/>
    <col min="11268" max="11268" width="23.33203125" customWidth="1"/>
    <col min="11269" max="11269" width="21.33203125" customWidth="1"/>
    <col min="11270" max="11270" width="9.33203125" customWidth="1"/>
    <col min="11271" max="11271" width="8" bestFit="1" customWidth="1"/>
    <col min="11272" max="11272" width="15.88671875" customWidth="1"/>
    <col min="11273" max="11300" width="11.44140625" customWidth="1"/>
    <col min="11521" max="11521" width="1.33203125" customWidth="1"/>
    <col min="11522" max="11522" width="7.88671875" customWidth="1"/>
    <col min="11523" max="11523" width="8.33203125" customWidth="1"/>
    <col min="11524" max="11524" width="23.33203125" customWidth="1"/>
    <col min="11525" max="11525" width="21.33203125" customWidth="1"/>
    <col min="11526" max="11526" width="9.33203125" customWidth="1"/>
    <col min="11527" max="11527" width="8" bestFit="1" customWidth="1"/>
    <col min="11528" max="11528" width="15.88671875" customWidth="1"/>
    <col min="11529" max="11556" width="11.44140625" customWidth="1"/>
    <col min="11777" max="11777" width="1.33203125" customWidth="1"/>
    <col min="11778" max="11778" width="7.88671875" customWidth="1"/>
    <col min="11779" max="11779" width="8.33203125" customWidth="1"/>
    <col min="11780" max="11780" width="23.33203125" customWidth="1"/>
    <col min="11781" max="11781" width="21.33203125" customWidth="1"/>
    <col min="11782" max="11782" width="9.33203125" customWidth="1"/>
    <col min="11783" max="11783" width="8" bestFit="1" customWidth="1"/>
    <col min="11784" max="11784" width="15.88671875" customWidth="1"/>
    <col min="11785" max="11812" width="11.44140625" customWidth="1"/>
    <col min="12033" max="12033" width="1.33203125" customWidth="1"/>
    <col min="12034" max="12034" width="7.88671875" customWidth="1"/>
    <col min="12035" max="12035" width="8.33203125" customWidth="1"/>
    <col min="12036" max="12036" width="23.33203125" customWidth="1"/>
    <col min="12037" max="12037" width="21.33203125" customWidth="1"/>
    <col min="12038" max="12038" width="9.33203125" customWidth="1"/>
    <col min="12039" max="12039" width="8" bestFit="1" customWidth="1"/>
    <col min="12040" max="12040" width="15.88671875" customWidth="1"/>
    <col min="12041" max="12068" width="11.44140625" customWidth="1"/>
    <col min="12289" max="12289" width="1.33203125" customWidth="1"/>
    <col min="12290" max="12290" width="7.88671875" customWidth="1"/>
    <col min="12291" max="12291" width="8.33203125" customWidth="1"/>
    <col min="12292" max="12292" width="23.33203125" customWidth="1"/>
    <col min="12293" max="12293" width="21.33203125" customWidth="1"/>
    <col min="12294" max="12294" width="9.33203125" customWidth="1"/>
    <col min="12295" max="12295" width="8" bestFit="1" customWidth="1"/>
    <col min="12296" max="12296" width="15.88671875" customWidth="1"/>
    <col min="12297" max="12324" width="11.44140625" customWidth="1"/>
    <col min="12545" max="12545" width="1.33203125" customWidth="1"/>
    <col min="12546" max="12546" width="7.88671875" customWidth="1"/>
    <col min="12547" max="12547" width="8.33203125" customWidth="1"/>
    <col min="12548" max="12548" width="23.33203125" customWidth="1"/>
    <col min="12549" max="12549" width="21.33203125" customWidth="1"/>
    <col min="12550" max="12550" width="9.33203125" customWidth="1"/>
    <col min="12551" max="12551" width="8" bestFit="1" customWidth="1"/>
    <col min="12552" max="12552" width="15.88671875" customWidth="1"/>
    <col min="12553" max="12580" width="11.44140625" customWidth="1"/>
    <col min="12801" max="12801" width="1.33203125" customWidth="1"/>
    <col min="12802" max="12802" width="7.88671875" customWidth="1"/>
    <col min="12803" max="12803" width="8.33203125" customWidth="1"/>
    <col min="12804" max="12804" width="23.33203125" customWidth="1"/>
    <col min="12805" max="12805" width="21.33203125" customWidth="1"/>
    <col min="12806" max="12806" width="9.33203125" customWidth="1"/>
    <col min="12807" max="12807" width="8" bestFit="1" customWidth="1"/>
    <col min="12808" max="12808" width="15.88671875" customWidth="1"/>
    <col min="12809" max="12836" width="11.44140625" customWidth="1"/>
    <col min="13057" max="13057" width="1.33203125" customWidth="1"/>
    <col min="13058" max="13058" width="7.88671875" customWidth="1"/>
    <col min="13059" max="13059" width="8.33203125" customWidth="1"/>
    <col min="13060" max="13060" width="23.33203125" customWidth="1"/>
    <col min="13061" max="13061" width="21.33203125" customWidth="1"/>
    <col min="13062" max="13062" width="9.33203125" customWidth="1"/>
    <col min="13063" max="13063" width="8" bestFit="1" customWidth="1"/>
    <col min="13064" max="13064" width="15.88671875" customWidth="1"/>
    <col min="13065" max="13092" width="11.44140625" customWidth="1"/>
    <col min="13313" max="13313" width="1.33203125" customWidth="1"/>
    <col min="13314" max="13314" width="7.88671875" customWidth="1"/>
    <col min="13315" max="13315" width="8.33203125" customWidth="1"/>
    <col min="13316" max="13316" width="23.33203125" customWidth="1"/>
    <col min="13317" max="13317" width="21.33203125" customWidth="1"/>
    <col min="13318" max="13318" width="9.33203125" customWidth="1"/>
    <col min="13319" max="13319" width="8" bestFit="1" customWidth="1"/>
    <col min="13320" max="13320" width="15.88671875" customWidth="1"/>
    <col min="13321" max="13348" width="11.44140625" customWidth="1"/>
    <col min="13569" max="13569" width="1.33203125" customWidth="1"/>
    <col min="13570" max="13570" width="7.88671875" customWidth="1"/>
    <col min="13571" max="13571" width="8.33203125" customWidth="1"/>
    <col min="13572" max="13572" width="23.33203125" customWidth="1"/>
    <col min="13573" max="13573" width="21.33203125" customWidth="1"/>
    <col min="13574" max="13574" width="9.33203125" customWidth="1"/>
    <col min="13575" max="13575" width="8" bestFit="1" customWidth="1"/>
    <col min="13576" max="13576" width="15.88671875" customWidth="1"/>
    <col min="13577" max="13604" width="11.44140625" customWidth="1"/>
    <col min="13825" max="13825" width="1.33203125" customWidth="1"/>
    <col min="13826" max="13826" width="7.88671875" customWidth="1"/>
    <col min="13827" max="13827" width="8.33203125" customWidth="1"/>
    <col min="13828" max="13828" width="23.33203125" customWidth="1"/>
    <col min="13829" max="13829" width="21.33203125" customWidth="1"/>
    <col min="13830" max="13830" width="9.33203125" customWidth="1"/>
    <col min="13831" max="13831" width="8" bestFit="1" customWidth="1"/>
    <col min="13832" max="13832" width="15.88671875" customWidth="1"/>
    <col min="13833" max="13860" width="11.44140625" customWidth="1"/>
    <col min="14081" max="14081" width="1.33203125" customWidth="1"/>
    <col min="14082" max="14082" width="7.88671875" customWidth="1"/>
    <col min="14083" max="14083" width="8.33203125" customWidth="1"/>
    <col min="14084" max="14084" width="23.33203125" customWidth="1"/>
    <col min="14085" max="14085" width="21.33203125" customWidth="1"/>
    <col min="14086" max="14086" width="9.33203125" customWidth="1"/>
    <col min="14087" max="14087" width="8" bestFit="1" customWidth="1"/>
    <col min="14088" max="14088" width="15.88671875" customWidth="1"/>
    <col min="14089" max="14116" width="11.44140625" customWidth="1"/>
    <col min="14337" max="14337" width="1.33203125" customWidth="1"/>
    <col min="14338" max="14338" width="7.88671875" customWidth="1"/>
    <col min="14339" max="14339" width="8.33203125" customWidth="1"/>
    <col min="14340" max="14340" width="23.33203125" customWidth="1"/>
    <col min="14341" max="14341" width="21.33203125" customWidth="1"/>
    <col min="14342" max="14342" width="9.33203125" customWidth="1"/>
    <col min="14343" max="14343" width="8" bestFit="1" customWidth="1"/>
    <col min="14344" max="14344" width="15.88671875" customWidth="1"/>
    <col min="14345" max="14372" width="11.44140625" customWidth="1"/>
    <col min="14593" max="14593" width="1.33203125" customWidth="1"/>
    <col min="14594" max="14594" width="7.88671875" customWidth="1"/>
    <col min="14595" max="14595" width="8.33203125" customWidth="1"/>
    <col min="14596" max="14596" width="23.33203125" customWidth="1"/>
    <col min="14597" max="14597" width="21.33203125" customWidth="1"/>
    <col min="14598" max="14598" width="9.33203125" customWidth="1"/>
    <col min="14599" max="14599" width="8" bestFit="1" customWidth="1"/>
    <col min="14600" max="14600" width="15.88671875" customWidth="1"/>
    <col min="14601" max="14628" width="11.44140625" customWidth="1"/>
    <col min="14849" max="14849" width="1.33203125" customWidth="1"/>
    <col min="14850" max="14850" width="7.88671875" customWidth="1"/>
    <col min="14851" max="14851" width="8.33203125" customWidth="1"/>
    <col min="14852" max="14852" width="23.33203125" customWidth="1"/>
    <col min="14853" max="14853" width="21.33203125" customWidth="1"/>
    <col min="14854" max="14854" width="9.33203125" customWidth="1"/>
    <col min="14855" max="14855" width="8" bestFit="1" customWidth="1"/>
    <col min="14856" max="14856" width="15.88671875" customWidth="1"/>
    <col min="14857" max="14884" width="11.44140625" customWidth="1"/>
    <col min="15105" max="15105" width="1.33203125" customWidth="1"/>
    <col min="15106" max="15106" width="7.88671875" customWidth="1"/>
    <col min="15107" max="15107" width="8.33203125" customWidth="1"/>
    <col min="15108" max="15108" width="23.33203125" customWidth="1"/>
    <col min="15109" max="15109" width="21.33203125" customWidth="1"/>
    <col min="15110" max="15110" width="9.33203125" customWidth="1"/>
    <col min="15111" max="15111" width="8" bestFit="1" customWidth="1"/>
    <col min="15112" max="15112" width="15.88671875" customWidth="1"/>
    <col min="15113" max="15140" width="11.44140625" customWidth="1"/>
    <col min="15361" max="15361" width="1.33203125" customWidth="1"/>
    <col min="15362" max="15362" width="7.88671875" customWidth="1"/>
    <col min="15363" max="15363" width="8.33203125" customWidth="1"/>
    <col min="15364" max="15364" width="23.33203125" customWidth="1"/>
    <col min="15365" max="15365" width="21.33203125" customWidth="1"/>
    <col min="15366" max="15366" width="9.33203125" customWidth="1"/>
    <col min="15367" max="15367" width="8" bestFit="1" customWidth="1"/>
    <col min="15368" max="15368" width="15.88671875" customWidth="1"/>
    <col min="15369" max="15396" width="11.44140625" customWidth="1"/>
    <col min="15617" max="15617" width="1.33203125" customWidth="1"/>
    <col min="15618" max="15618" width="7.88671875" customWidth="1"/>
    <col min="15619" max="15619" width="8.33203125" customWidth="1"/>
    <col min="15620" max="15620" width="23.33203125" customWidth="1"/>
    <col min="15621" max="15621" width="21.33203125" customWidth="1"/>
    <col min="15622" max="15622" width="9.33203125" customWidth="1"/>
    <col min="15623" max="15623" width="8" bestFit="1" customWidth="1"/>
    <col min="15624" max="15624" width="15.88671875" customWidth="1"/>
    <col min="15625" max="15652" width="11.44140625" customWidth="1"/>
    <col min="15873" max="15873" width="1.33203125" customWidth="1"/>
    <col min="15874" max="15874" width="7.88671875" customWidth="1"/>
    <col min="15875" max="15875" width="8.33203125" customWidth="1"/>
    <col min="15876" max="15876" width="23.33203125" customWidth="1"/>
    <col min="15877" max="15877" width="21.33203125" customWidth="1"/>
    <col min="15878" max="15878" width="9.33203125" customWidth="1"/>
    <col min="15879" max="15879" width="8" bestFit="1" customWidth="1"/>
    <col min="15880" max="15880" width="15.88671875" customWidth="1"/>
    <col min="15881" max="15908" width="11.44140625" customWidth="1"/>
    <col min="16129" max="16129" width="1.33203125" customWidth="1"/>
    <col min="16130" max="16130" width="7.88671875" customWidth="1"/>
    <col min="16131" max="16131" width="8.33203125" customWidth="1"/>
    <col min="16132" max="16132" width="23.33203125" customWidth="1"/>
    <col min="16133" max="16133" width="21.33203125" customWidth="1"/>
    <col min="16134" max="16134" width="9.33203125" customWidth="1"/>
    <col min="16135" max="16135" width="8" bestFit="1" customWidth="1"/>
    <col min="16136" max="16136" width="15.88671875" customWidth="1"/>
    <col min="16137" max="16164" width="11.44140625" customWidth="1"/>
  </cols>
  <sheetData>
    <row r="1" spans="1:37" ht="27" customHeight="1" thickBot="1" x14ac:dyDescent="0.25">
      <c r="A1" s="134"/>
      <c r="B1" s="178"/>
      <c r="C1" s="179" t="s">
        <v>138</v>
      </c>
      <c r="D1" s="180"/>
      <c r="E1" s="181"/>
      <c r="F1" s="182"/>
      <c r="G1" s="182"/>
      <c r="H1" s="183"/>
      <c r="I1" s="1041"/>
      <c r="J1" s="1042"/>
      <c r="K1" s="184"/>
      <c r="L1" s="185"/>
      <c r="M1" s="183"/>
      <c r="N1" s="182"/>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27" customHeight="1" thickBot="1" x14ac:dyDescent="0.25">
      <c r="A2" s="187"/>
      <c r="B2" s="188"/>
      <c r="C2" s="143" t="s">
        <v>112</v>
      </c>
      <c r="D2" s="144" t="s">
        <v>139</v>
      </c>
      <c r="E2" s="189" t="s">
        <v>113</v>
      </c>
      <c r="F2" s="144" t="s">
        <v>140</v>
      </c>
      <c r="G2" s="190" t="s">
        <v>141</v>
      </c>
      <c r="H2" s="191" t="str">
        <f>'TITLE PAGE'!D14</f>
        <v>2017-18</v>
      </c>
      <c r="I2" s="192" t="str">
        <f>'WRZ summary'!E5</f>
        <v>For info 2017-18</v>
      </c>
      <c r="J2" s="193" t="str">
        <f>'WRZ summary'!F5</f>
        <v>For info 2018-19</v>
      </c>
      <c r="K2" s="193" t="str">
        <f>'WRZ summary'!G5</f>
        <v>For info 2019-20</v>
      </c>
      <c r="L2" s="194" t="str">
        <f>'WRZ summary'!H5</f>
        <v>2020-21</v>
      </c>
      <c r="M2" s="194" t="str">
        <f>'WRZ summary'!I5</f>
        <v>2021-22</v>
      </c>
      <c r="N2" s="194" t="str">
        <f>'WRZ summary'!J5</f>
        <v>2022-23</v>
      </c>
      <c r="O2" s="194" t="str">
        <f>'WRZ summary'!K5</f>
        <v>2023-24</v>
      </c>
      <c r="P2" s="194" t="str">
        <f>'WRZ summary'!L5</f>
        <v>2024-25</v>
      </c>
      <c r="Q2" s="194" t="str">
        <f>'WRZ summary'!M5</f>
        <v>2025-26</v>
      </c>
      <c r="R2" s="194" t="str">
        <f>'WRZ summary'!N5</f>
        <v>2026-27</v>
      </c>
      <c r="S2" s="194" t="str">
        <f>'WRZ summary'!O5</f>
        <v>2027-28</v>
      </c>
      <c r="T2" s="194" t="str">
        <f>'WRZ summary'!P5</f>
        <v>2028-29</v>
      </c>
      <c r="U2" s="194" t="str">
        <f>'WRZ summary'!Q5</f>
        <v>2029-2030</v>
      </c>
      <c r="V2" s="194" t="str">
        <f>'WRZ summary'!R5</f>
        <v>2030-2031</v>
      </c>
      <c r="W2" s="194" t="str">
        <f>'WRZ summary'!S5</f>
        <v>2031-2032</v>
      </c>
      <c r="X2" s="194" t="str">
        <f>'WRZ summary'!T5</f>
        <v>2032-33</v>
      </c>
      <c r="Y2" s="194" t="str">
        <f>'WRZ summary'!U5</f>
        <v>2033-34</v>
      </c>
      <c r="Z2" s="194" t="str">
        <f>'WRZ summary'!V5</f>
        <v>2034-35</v>
      </c>
      <c r="AA2" s="194" t="str">
        <f>'WRZ summary'!W5</f>
        <v>2035-36</v>
      </c>
      <c r="AB2" s="194" t="str">
        <f>'WRZ summary'!X5</f>
        <v>2036-37</v>
      </c>
      <c r="AC2" s="194" t="str">
        <f>'WRZ summary'!Y5</f>
        <v>2037-38</v>
      </c>
      <c r="AD2" s="194" t="str">
        <f>'WRZ summary'!Z5</f>
        <v>2038-39</v>
      </c>
      <c r="AE2" s="194" t="str">
        <f>'WRZ summary'!AA5</f>
        <v>2039-40</v>
      </c>
      <c r="AF2" s="194" t="str">
        <f>'WRZ summary'!AB5</f>
        <v>2040-41</v>
      </c>
      <c r="AG2" s="194" t="str">
        <f>'WRZ summary'!AC5</f>
        <v>2041-42</v>
      </c>
      <c r="AH2" s="194" t="str">
        <f>'WRZ summary'!AD5</f>
        <v>2042-43</v>
      </c>
      <c r="AI2" s="194" t="str">
        <f>'WRZ summary'!AE5</f>
        <v>2043-44</v>
      </c>
      <c r="AJ2" s="195" t="str">
        <f>'WRZ summary'!AF5</f>
        <v>2044-45</v>
      </c>
      <c r="AK2" s="196"/>
    </row>
    <row r="3" spans="1:37" ht="27" customHeight="1" thickBot="1" x14ac:dyDescent="0.25">
      <c r="A3" s="197"/>
      <c r="B3" s="198"/>
      <c r="C3" s="460" t="s">
        <v>142</v>
      </c>
      <c r="D3" s="461" t="s">
        <v>143</v>
      </c>
      <c r="E3" s="462" t="s">
        <v>124</v>
      </c>
      <c r="F3" s="463" t="s">
        <v>75</v>
      </c>
      <c r="G3" s="463">
        <v>2</v>
      </c>
      <c r="H3" s="464">
        <v>364.95280159884322</v>
      </c>
      <c r="I3" s="388">
        <v>364.95280159884322</v>
      </c>
      <c r="J3" s="388">
        <v>366.60297695185858</v>
      </c>
      <c r="K3" s="465">
        <v>367.85632275112533</v>
      </c>
      <c r="L3" s="466">
        <v>369.09384886709546</v>
      </c>
      <c r="M3" s="466">
        <v>370.27753430985354</v>
      </c>
      <c r="N3" s="466">
        <v>371.49974084959268</v>
      </c>
      <c r="O3" s="466">
        <v>373.0078869182164</v>
      </c>
      <c r="P3" s="466">
        <v>374.57446346381528</v>
      </c>
      <c r="Q3" s="466">
        <v>375.92036514788481</v>
      </c>
      <c r="R3" s="466">
        <v>377.0844709679377</v>
      </c>
      <c r="S3" s="466">
        <v>378.09077814866924</v>
      </c>
      <c r="T3" s="466">
        <v>379.15774139759901</v>
      </c>
      <c r="U3" s="466">
        <v>373.03471671100073</v>
      </c>
      <c r="V3" s="466">
        <v>373.67872160568464</v>
      </c>
      <c r="W3" s="466">
        <v>374.30473047144415</v>
      </c>
      <c r="X3" s="466">
        <v>374.92985831404326</v>
      </c>
      <c r="Y3" s="466">
        <v>375.55801055648283</v>
      </c>
      <c r="Z3" s="466">
        <v>376.16442158324702</v>
      </c>
      <c r="AA3" s="466">
        <v>376.77235519828241</v>
      </c>
      <c r="AB3" s="466">
        <v>377.40349330552004</v>
      </c>
      <c r="AC3" s="466">
        <v>378.10238088758013</v>
      </c>
      <c r="AD3" s="466">
        <v>378.7981778371651</v>
      </c>
      <c r="AE3" s="466">
        <v>379.49476794472389</v>
      </c>
      <c r="AF3" s="466">
        <v>380.19094810697317</v>
      </c>
      <c r="AG3" s="466">
        <v>380.88503964216017</v>
      </c>
      <c r="AH3" s="466">
        <v>381.51487484226442</v>
      </c>
      <c r="AI3" s="466">
        <v>382.16293800201453</v>
      </c>
      <c r="AJ3" s="467">
        <v>382.84543153051123</v>
      </c>
      <c r="AK3" s="150"/>
    </row>
    <row r="4" spans="1:37" ht="27" customHeight="1" x14ac:dyDescent="0.2">
      <c r="A4" s="199"/>
      <c r="B4" s="1043" t="s">
        <v>144</v>
      </c>
      <c r="C4" s="417" t="s">
        <v>145</v>
      </c>
      <c r="D4" s="468" t="s">
        <v>146</v>
      </c>
      <c r="E4" s="469" t="s">
        <v>147</v>
      </c>
      <c r="F4" s="351" t="s">
        <v>75</v>
      </c>
      <c r="G4" s="351">
        <v>2</v>
      </c>
      <c r="H4" s="320">
        <f t="shared" ref="H4:AJ4" si="0">SUM(H5:H6)</f>
        <v>0</v>
      </c>
      <c r="I4" s="388">
        <f t="shared" si="0"/>
        <v>0</v>
      </c>
      <c r="J4" s="388">
        <f t="shared" si="0"/>
        <v>0</v>
      </c>
      <c r="K4" s="388">
        <f t="shared" si="0"/>
        <v>0</v>
      </c>
      <c r="L4" s="380">
        <f t="shared" si="0"/>
        <v>0</v>
      </c>
      <c r="M4" s="380">
        <f t="shared" si="0"/>
        <v>0</v>
      </c>
      <c r="N4" s="380">
        <f t="shared" si="0"/>
        <v>0</v>
      </c>
      <c r="O4" s="380">
        <f t="shared" si="0"/>
        <v>0</v>
      </c>
      <c r="P4" s="380">
        <f t="shared" si="0"/>
        <v>0</v>
      </c>
      <c r="Q4" s="380">
        <f t="shared" si="0"/>
        <v>0</v>
      </c>
      <c r="R4" s="380">
        <f t="shared" si="0"/>
        <v>0</v>
      </c>
      <c r="S4" s="380">
        <f t="shared" si="0"/>
        <v>0</v>
      </c>
      <c r="T4" s="380">
        <f t="shared" si="0"/>
        <v>0</v>
      </c>
      <c r="U4" s="380">
        <f t="shared" si="0"/>
        <v>0</v>
      </c>
      <c r="V4" s="380">
        <f t="shared" si="0"/>
        <v>0</v>
      </c>
      <c r="W4" s="380">
        <f t="shared" si="0"/>
        <v>0</v>
      </c>
      <c r="X4" s="380">
        <f t="shared" si="0"/>
        <v>0</v>
      </c>
      <c r="Y4" s="380">
        <f t="shared" si="0"/>
        <v>0</v>
      </c>
      <c r="Z4" s="380">
        <f t="shared" si="0"/>
        <v>0</v>
      </c>
      <c r="AA4" s="380">
        <f t="shared" si="0"/>
        <v>0</v>
      </c>
      <c r="AB4" s="380">
        <f t="shared" si="0"/>
        <v>0</v>
      </c>
      <c r="AC4" s="380">
        <f t="shared" si="0"/>
        <v>0</v>
      </c>
      <c r="AD4" s="380">
        <f t="shared" si="0"/>
        <v>0</v>
      </c>
      <c r="AE4" s="380">
        <f t="shared" si="0"/>
        <v>0</v>
      </c>
      <c r="AF4" s="380">
        <f t="shared" si="0"/>
        <v>0</v>
      </c>
      <c r="AG4" s="380">
        <f t="shared" si="0"/>
        <v>0</v>
      </c>
      <c r="AH4" s="380">
        <f t="shared" si="0"/>
        <v>0</v>
      </c>
      <c r="AI4" s="380">
        <f t="shared" si="0"/>
        <v>0</v>
      </c>
      <c r="AJ4" s="380">
        <f t="shared" si="0"/>
        <v>0</v>
      </c>
      <c r="AK4" s="150"/>
    </row>
    <row r="5" spans="1:37" ht="27" customHeight="1" x14ac:dyDescent="0.2">
      <c r="A5" s="200"/>
      <c r="B5" s="1043"/>
      <c r="C5" s="411" t="s">
        <v>148</v>
      </c>
      <c r="D5" s="453" t="s">
        <v>149</v>
      </c>
      <c r="E5" s="400" t="s">
        <v>124</v>
      </c>
      <c r="F5" s="401" t="s">
        <v>75</v>
      </c>
      <c r="G5" s="413">
        <v>2</v>
      </c>
      <c r="H5" s="375">
        <v>0</v>
      </c>
      <c r="I5" s="299">
        <v>0</v>
      </c>
      <c r="J5" s="299">
        <v>0</v>
      </c>
      <c r="K5" s="299">
        <v>0</v>
      </c>
      <c r="L5" s="300">
        <v>0</v>
      </c>
      <c r="M5" s="300">
        <v>0</v>
      </c>
      <c r="N5" s="300">
        <v>0</v>
      </c>
      <c r="O5" s="300">
        <v>0</v>
      </c>
      <c r="P5" s="300">
        <v>0</v>
      </c>
      <c r="Q5" s="300">
        <v>0</v>
      </c>
      <c r="R5" s="300">
        <v>0</v>
      </c>
      <c r="S5" s="300">
        <v>0</v>
      </c>
      <c r="T5" s="300">
        <v>0</v>
      </c>
      <c r="U5" s="300">
        <v>0</v>
      </c>
      <c r="V5" s="300">
        <v>0</v>
      </c>
      <c r="W5" s="300">
        <v>0</v>
      </c>
      <c r="X5" s="300">
        <v>0</v>
      </c>
      <c r="Y5" s="300">
        <v>0</v>
      </c>
      <c r="Z5" s="300">
        <v>0</v>
      </c>
      <c r="AA5" s="300">
        <v>0</v>
      </c>
      <c r="AB5" s="300">
        <v>0</v>
      </c>
      <c r="AC5" s="300">
        <v>0</v>
      </c>
      <c r="AD5" s="300">
        <v>0</v>
      </c>
      <c r="AE5" s="300">
        <v>0</v>
      </c>
      <c r="AF5" s="300">
        <v>0</v>
      </c>
      <c r="AG5" s="300">
        <v>0</v>
      </c>
      <c r="AH5" s="300">
        <v>0</v>
      </c>
      <c r="AI5" s="300">
        <v>0</v>
      </c>
      <c r="AJ5" s="470">
        <v>0</v>
      </c>
      <c r="AK5" s="150"/>
    </row>
    <row r="6" spans="1:37" ht="27" customHeight="1" x14ac:dyDescent="0.2">
      <c r="A6" s="201"/>
      <c r="B6" s="1043"/>
      <c r="C6" s="471" t="s">
        <v>123</v>
      </c>
      <c r="D6" s="391" t="s">
        <v>123</v>
      </c>
      <c r="E6" s="415" t="s">
        <v>123</v>
      </c>
      <c r="F6" s="391" t="s">
        <v>123</v>
      </c>
      <c r="G6" s="391">
        <v>2</v>
      </c>
      <c r="H6" s="851" t="s">
        <v>632</v>
      </c>
      <c r="I6" s="299" t="s">
        <v>123</v>
      </c>
      <c r="J6" s="299" t="s">
        <v>123</v>
      </c>
      <c r="K6" s="299" t="s">
        <v>123</v>
      </c>
      <c r="L6" s="416" t="s">
        <v>123</v>
      </c>
      <c r="M6" s="416" t="s">
        <v>123</v>
      </c>
      <c r="N6" s="416" t="s">
        <v>123</v>
      </c>
      <c r="O6" s="416" t="s">
        <v>123</v>
      </c>
      <c r="P6" s="416" t="s">
        <v>123</v>
      </c>
      <c r="Q6" s="416" t="s">
        <v>123</v>
      </c>
      <c r="R6" s="416" t="s">
        <v>123</v>
      </c>
      <c r="S6" s="416" t="s">
        <v>123</v>
      </c>
      <c r="T6" s="416" t="s">
        <v>123</v>
      </c>
      <c r="U6" s="416" t="s">
        <v>123</v>
      </c>
      <c r="V6" s="416" t="s">
        <v>123</v>
      </c>
      <c r="W6" s="416" t="s">
        <v>123</v>
      </c>
      <c r="X6" s="416" t="s">
        <v>123</v>
      </c>
      <c r="Y6" s="416" t="s">
        <v>123</v>
      </c>
      <c r="Z6" s="416" t="s">
        <v>123</v>
      </c>
      <c r="AA6" s="416" t="s">
        <v>123</v>
      </c>
      <c r="AB6" s="416" t="s">
        <v>123</v>
      </c>
      <c r="AC6" s="416" t="s">
        <v>123</v>
      </c>
      <c r="AD6" s="416" t="s">
        <v>123</v>
      </c>
      <c r="AE6" s="416" t="s">
        <v>123</v>
      </c>
      <c r="AF6" s="416" t="s">
        <v>123</v>
      </c>
      <c r="AG6" s="416" t="s">
        <v>123</v>
      </c>
      <c r="AH6" s="416" t="s">
        <v>123</v>
      </c>
      <c r="AI6" s="416" t="s">
        <v>123</v>
      </c>
      <c r="AJ6" s="472" t="s">
        <v>123</v>
      </c>
      <c r="AK6" s="150"/>
    </row>
    <row r="7" spans="1:37" ht="27" customHeight="1" x14ac:dyDescent="0.2">
      <c r="A7" s="199"/>
      <c r="B7" s="1043"/>
      <c r="C7" s="409" t="s">
        <v>150</v>
      </c>
      <c r="D7" s="350" t="s">
        <v>151</v>
      </c>
      <c r="E7" s="410" t="s">
        <v>152</v>
      </c>
      <c r="F7" s="292" t="s">
        <v>75</v>
      </c>
      <c r="G7" s="292">
        <v>2</v>
      </c>
      <c r="H7" s="320">
        <f>SUM(H8:H9)</f>
        <v>0</v>
      </c>
      <c r="I7" s="299">
        <f t="shared" ref="I7:AJ7" si="1">SUM(I8:I9)</f>
        <v>0</v>
      </c>
      <c r="J7" s="299">
        <f t="shared" si="1"/>
        <v>0</v>
      </c>
      <c r="K7" s="299">
        <f t="shared" si="1"/>
        <v>0</v>
      </c>
      <c r="L7" s="380">
        <f t="shared" si="1"/>
        <v>0</v>
      </c>
      <c r="M7" s="380">
        <f t="shared" si="1"/>
        <v>0</v>
      </c>
      <c r="N7" s="380">
        <f t="shared" si="1"/>
        <v>0</v>
      </c>
      <c r="O7" s="380">
        <f t="shared" si="1"/>
        <v>0</v>
      </c>
      <c r="P7" s="380">
        <f t="shared" si="1"/>
        <v>0</v>
      </c>
      <c r="Q7" s="380">
        <f t="shared" si="1"/>
        <v>0</v>
      </c>
      <c r="R7" s="380">
        <f t="shared" si="1"/>
        <v>0</v>
      </c>
      <c r="S7" s="380">
        <f t="shared" si="1"/>
        <v>0</v>
      </c>
      <c r="T7" s="380">
        <f t="shared" si="1"/>
        <v>0</v>
      </c>
      <c r="U7" s="380">
        <f t="shared" si="1"/>
        <v>0</v>
      </c>
      <c r="V7" s="380">
        <f t="shared" si="1"/>
        <v>0</v>
      </c>
      <c r="W7" s="380">
        <f t="shared" si="1"/>
        <v>0</v>
      </c>
      <c r="X7" s="380">
        <f t="shared" si="1"/>
        <v>0</v>
      </c>
      <c r="Y7" s="380">
        <f t="shared" si="1"/>
        <v>0</v>
      </c>
      <c r="Z7" s="380">
        <f t="shared" si="1"/>
        <v>0</v>
      </c>
      <c r="AA7" s="380">
        <f t="shared" si="1"/>
        <v>0</v>
      </c>
      <c r="AB7" s="380">
        <f t="shared" si="1"/>
        <v>0</v>
      </c>
      <c r="AC7" s="380">
        <f t="shared" si="1"/>
        <v>0</v>
      </c>
      <c r="AD7" s="380">
        <f t="shared" si="1"/>
        <v>0</v>
      </c>
      <c r="AE7" s="380">
        <f t="shared" si="1"/>
        <v>0</v>
      </c>
      <c r="AF7" s="380">
        <f t="shared" si="1"/>
        <v>0</v>
      </c>
      <c r="AG7" s="380">
        <f t="shared" si="1"/>
        <v>0</v>
      </c>
      <c r="AH7" s="380">
        <f t="shared" si="1"/>
        <v>0</v>
      </c>
      <c r="AI7" s="380">
        <f t="shared" si="1"/>
        <v>0</v>
      </c>
      <c r="AJ7" s="380">
        <f t="shared" si="1"/>
        <v>0</v>
      </c>
      <c r="AK7" s="150"/>
    </row>
    <row r="8" spans="1:37" ht="27" customHeight="1" x14ac:dyDescent="0.2">
      <c r="A8" s="200"/>
      <c r="B8" s="1043"/>
      <c r="C8" s="411" t="s">
        <v>153</v>
      </c>
      <c r="D8" s="412" t="s">
        <v>154</v>
      </c>
      <c r="E8" s="400" t="s">
        <v>124</v>
      </c>
      <c r="F8" s="401" t="s">
        <v>75</v>
      </c>
      <c r="G8" s="413">
        <v>2</v>
      </c>
      <c r="H8" s="375">
        <v>0</v>
      </c>
      <c r="I8" s="299">
        <v>0</v>
      </c>
      <c r="J8" s="299">
        <v>0</v>
      </c>
      <c r="K8" s="299">
        <v>0</v>
      </c>
      <c r="L8" s="300">
        <v>0</v>
      </c>
      <c r="M8" s="300">
        <v>0</v>
      </c>
      <c r="N8" s="300">
        <v>0</v>
      </c>
      <c r="O8" s="300">
        <v>0</v>
      </c>
      <c r="P8" s="300">
        <v>0</v>
      </c>
      <c r="Q8" s="300">
        <v>0</v>
      </c>
      <c r="R8" s="300">
        <v>0</v>
      </c>
      <c r="S8" s="300">
        <v>0</v>
      </c>
      <c r="T8" s="300">
        <v>0</v>
      </c>
      <c r="U8" s="300">
        <v>0</v>
      </c>
      <c r="V8" s="300">
        <v>0</v>
      </c>
      <c r="W8" s="300">
        <v>0</v>
      </c>
      <c r="X8" s="300">
        <v>0</v>
      </c>
      <c r="Y8" s="300">
        <v>0</v>
      </c>
      <c r="Z8" s="300">
        <v>0</v>
      </c>
      <c r="AA8" s="300">
        <v>0</v>
      </c>
      <c r="AB8" s="300">
        <v>0</v>
      </c>
      <c r="AC8" s="300">
        <v>0</v>
      </c>
      <c r="AD8" s="300">
        <v>0</v>
      </c>
      <c r="AE8" s="300">
        <v>0</v>
      </c>
      <c r="AF8" s="300">
        <v>0</v>
      </c>
      <c r="AG8" s="300">
        <v>0</v>
      </c>
      <c r="AH8" s="300">
        <v>0</v>
      </c>
      <c r="AI8" s="300">
        <v>0</v>
      </c>
      <c r="AJ8" s="470">
        <v>0</v>
      </c>
      <c r="AK8" s="150"/>
    </row>
    <row r="9" spans="1:37" ht="27" customHeight="1" x14ac:dyDescent="0.2">
      <c r="A9" s="202"/>
      <c r="B9" s="1043"/>
      <c r="C9" s="414" t="s">
        <v>123</v>
      </c>
      <c r="D9" s="391" t="s">
        <v>123</v>
      </c>
      <c r="E9" s="415" t="s">
        <v>123</v>
      </c>
      <c r="F9" s="391" t="s">
        <v>123</v>
      </c>
      <c r="G9" s="391">
        <v>2</v>
      </c>
      <c r="H9" s="375" t="s">
        <v>123</v>
      </c>
      <c r="I9" s="299" t="s">
        <v>123</v>
      </c>
      <c r="J9" s="299" t="s">
        <v>123</v>
      </c>
      <c r="K9" s="299" t="s">
        <v>123</v>
      </c>
      <c r="L9" s="416" t="s">
        <v>123</v>
      </c>
      <c r="M9" s="416" t="s">
        <v>123</v>
      </c>
      <c r="N9" s="416" t="s">
        <v>123</v>
      </c>
      <c r="O9" s="416" t="s">
        <v>123</v>
      </c>
      <c r="P9" s="416" t="s">
        <v>123</v>
      </c>
      <c r="Q9" s="416" t="s">
        <v>123</v>
      </c>
      <c r="R9" s="416" t="s">
        <v>123</v>
      </c>
      <c r="S9" s="416" t="s">
        <v>123</v>
      </c>
      <c r="T9" s="416" t="s">
        <v>123</v>
      </c>
      <c r="U9" s="416" t="s">
        <v>123</v>
      </c>
      <c r="V9" s="416" t="s">
        <v>123</v>
      </c>
      <c r="W9" s="416" t="s">
        <v>123</v>
      </c>
      <c r="X9" s="416" t="s">
        <v>123</v>
      </c>
      <c r="Y9" s="416" t="s">
        <v>123</v>
      </c>
      <c r="Z9" s="416" t="s">
        <v>123</v>
      </c>
      <c r="AA9" s="416" t="s">
        <v>123</v>
      </c>
      <c r="AB9" s="416" t="s">
        <v>123</v>
      </c>
      <c r="AC9" s="416" t="s">
        <v>123</v>
      </c>
      <c r="AD9" s="416" t="s">
        <v>123</v>
      </c>
      <c r="AE9" s="416" t="s">
        <v>123</v>
      </c>
      <c r="AF9" s="416" t="s">
        <v>123</v>
      </c>
      <c r="AG9" s="416" t="s">
        <v>123</v>
      </c>
      <c r="AH9" s="416" t="s">
        <v>123</v>
      </c>
      <c r="AI9" s="416" t="s">
        <v>123</v>
      </c>
      <c r="AJ9" s="472" t="s">
        <v>123</v>
      </c>
      <c r="AK9" s="150"/>
    </row>
    <row r="10" spans="1:37" ht="27" customHeight="1" x14ac:dyDescent="0.2">
      <c r="A10" s="199"/>
      <c r="B10" s="1043"/>
      <c r="C10" s="417" t="s">
        <v>155</v>
      </c>
      <c r="D10" s="402" t="s">
        <v>156</v>
      </c>
      <c r="E10" s="410" t="s">
        <v>157</v>
      </c>
      <c r="F10" s="349" t="s">
        <v>75</v>
      </c>
      <c r="G10" s="349">
        <v>2</v>
      </c>
      <c r="H10" s="378">
        <f>SUM(H11:H13)</f>
        <v>1.56</v>
      </c>
      <c r="I10" s="299">
        <f t="shared" ref="I10:AJ10" si="2">SUM(I11:I13)</f>
        <v>1.56</v>
      </c>
      <c r="J10" s="299">
        <f t="shared" si="2"/>
        <v>1.56</v>
      </c>
      <c r="K10" s="299">
        <f t="shared" si="2"/>
        <v>1.56</v>
      </c>
      <c r="L10" s="380">
        <f t="shared" si="2"/>
        <v>1.56</v>
      </c>
      <c r="M10" s="380">
        <f t="shared" si="2"/>
        <v>1.56</v>
      </c>
      <c r="N10" s="380">
        <f t="shared" si="2"/>
        <v>1.56</v>
      </c>
      <c r="O10" s="380">
        <f t="shared" si="2"/>
        <v>1.56</v>
      </c>
      <c r="P10" s="380">
        <f t="shared" si="2"/>
        <v>1.56</v>
      </c>
      <c r="Q10" s="380">
        <f t="shared" si="2"/>
        <v>1.56</v>
      </c>
      <c r="R10" s="380">
        <f t="shared" si="2"/>
        <v>1.56</v>
      </c>
      <c r="S10" s="380">
        <f t="shared" si="2"/>
        <v>1.56</v>
      </c>
      <c r="T10" s="380">
        <f t="shared" si="2"/>
        <v>1.56</v>
      </c>
      <c r="U10" s="380">
        <f t="shared" si="2"/>
        <v>1.56</v>
      </c>
      <c r="V10" s="380">
        <f t="shared" si="2"/>
        <v>1.56</v>
      </c>
      <c r="W10" s="380">
        <f t="shared" si="2"/>
        <v>1.56</v>
      </c>
      <c r="X10" s="380">
        <f t="shared" si="2"/>
        <v>1.56</v>
      </c>
      <c r="Y10" s="380">
        <f t="shared" si="2"/>
        <v>1.56</v>
      </c>
      <c r="Z10" s="380">
        <f t="shared" si="2"/>
        <v>1.56</v>
      </c>
      <c r="AA10" s="380">
        <f t="shared" si="2"/>
        <v>1.56</v>
      </c>
      <c r="AB10" s="380">
        <f t="shared" si="2"/>
        <v>1.56</v>
      </c>
      <c r="AC10" s="380">
        <f t="shared" si="2"/>
        <v>1.56</v>
      </c>
      <c r="AD10" s="380">
        <f t="shared" si="2"/>
        <v>1.56</v>
      </c>
      <c r="AE10" s="380">
        <f t="shared" si="2"/>
        <v>1.56</v>
      </c>
      <c r="AF10" s="380">
        <f t="shared" si="2"/>
        <v>1.56</v>
      </c>
      <c r="AG10" s="380">
        <f t="shared" si="2"/>
        <v>1.56</v>
      </c>
      <c r="AH10" s="380">
        <f t="shared" si="2"/>
        <v>1.56</v>
      </c>
      <c r="AI10" s="380">
        <f t="shared" si="2"/>
        <v>1.56</v>
      </c>
      <c r="AJ10" s="380">
        <f t="shared" si="2"/>
        <v>1.56</v>
      </c>
      <c r="AK10" s="150"/>
    </row>
    <row r="11" spans="1:37" ht="27" customHeight="1" x14ac:dyDescent="0.2">
      <c r="A11" s="202"/>
      <c r="B11" s="1043"/>
      <c r="C11" s="482" t="s">
        <v>158</v>
      </c>
      <c r="D11" s="483" t="s">
        <v>159</v>
      </c>
      <c r="E11" s="400" t="s">
        <v>124</v>
      </c>
      <c r="F11" s="401" t="s">
        <v>75</v>
      </c>
      <c r="G11" s="401">
        <v>2</v>
      </c>
      <c r="H11" s="378">
        <v>1.56</v>
      </c>
      <c r="I11" s="299">
        <v>1.56</v>
      </c>
      <c r="J11" s="299">
        <v>1.56</v>
      </c>
      <c r="K11" s="299">
        <v>1.56</v>
      </c>
      <c r="L11" s="396">
        <v>1.56</v>
      </c>
      <c r="M11" s="396">
        <v>1.56</v>
      </c>
      <c r="N11" s="396">
        <v>1.56</v>
      </c>
      <c r="O11" s="396">
        <v>1.56</v>
      </c>
      <c r="P11" s="396">
        <v>1.56</v>
      </c>
      <c r="Q11" s="396">
        <v>1.56</v>
      </c>
      <c r="R11" s="396">
        <v>1.56</v>
      </c>
      <c r="S11" s="396">
        <v>1.56</v>
      </c>
      <c r="T11" s="396">
        <v>1.56</v>
      </c>
      <c r="U11" s="396">
        <v>1.56</v>
      </c>
      <c r="V11" s="396">
        <v>1.56</v>
      </c>
      <c r="W11" s="396">
        <v>1.56</v>
      </c>
      <c r="X11" s="396">
        <v>1.56</v>
      </c>
      <c r="Y11" s="396">
        <v>1.56</v>
      </c>
      <c r="Z11" s="396">
        <v>1.56</v>
      </c>
      <c r="AA11" s="396">
        <v>1.56</v>
      </c>
      <c r="AB11" s="396">
        <v>1.56</v>
      </c>
      <c r="AC11" s="396">
        <v>1.56</v>
      </c>
      <c r="AD11" s="396">
        <v>1.56</v>
      </c>
      <c r="AE11" s="396">
        <v>1.56</v>
      </c>
      <c r="AF11" s="396">
        <v>1.56</v>
      </c>
      <c r="AG11" s="396">
        <v>1.56</v>
      </c>
      <c r="AH11" s="396">
        <v>1.56</v>
      </c>
      <c r="AI11" s="396">
        <v>1.56</v>
      </c>
      <c r="AJ11" s="437">
        <v>1.56</v>
      </c>
      <c r="AK11" s="150"/>
    </row>
    <row r="12" spans="1:37" ht="27" customHeight="1" x14ac:dyDescent="0.2">
      <c r="A12" s="200"/>
      <c r="B12" s="1043"/>
      <c r="C12" s="294" t="s">
        <v>160</v>
      </c>
      <c r="D12" s="484" t="s">
        <v>161</v>
      </c>
      <c r="E12" s="400" t="s">
        <v>124</v>
      </c>
      <c r="F12" s="401" t="s">
        <v>75</v>
      </c>
      <c r="G12" s="413">
        <v>2</v>
      </c>
      <c r="H12" s="375">
        <v>0</v>
      </c>
      <c r="I12" s="299">
        <v>0</v>
      </c>
      <c r="J12" s="299">
        <v>0</v>
      </c>
      <c r="K12" s="299">
        <v>0</v>
      </c>
      <c r="L12" s="416">
        <v>0</v>
      </c>
      <c r="M12" s="416">
        <v>0</v>
      </c>
      <c r="N12" s="416">
        <v>0</v>
      </c>
      <c r="O12" s="416">
        <v>0</v>
      </c>
      <c r="P12" s="416">
        <v>0</v>
      </c>
      <c r="Q12" s="416">
        <v>0</v>
      </c>
      <c r="R12" s="416">
        <v>0</v>
      </c>
      <c r="S12" s="416">
        <v>0</v>
      </c>
      <c r="T12" s="416">
        <v>0</v>
      </c>
      <c r="U12" s="416">
        <v>0</v>
      </c>
      <c r="V12" s="416">
        <v>0</v>
      </c>
      <c r="W12" s="416">
        <v>0</v>
      </c>
      <c r="X12" s="416">
        <v>0</v>
      </c>
      <c r="Y12" s="416">
        <v>0</v>
      </c>
      <c r="Z12" s="416">
        <v>0</v>
      </c>
      <c r="AA12" s="416">
        <v>0</v>
      </c>
      <c r="AB12" s="416">
        <v>0</v>
      </c>
      <c r="AC12" s="416">
        <v>0</v>
      </c>
      <c r="AD12" s="416">
        <v>0</v>
      </c>
      <c r="AE12" s="416">
        <v>0</v>
      </c>
      <c r="AF12" s="416">
        <v>0</v>
      </c>
      <c r="AG12" s="416">
        <v>0</v>
      </c>
      <c r="AH12" s="416">
        <v>0</v>
      </c>
      <c r="AI12" s="416">
        <v>0</v>
      </c>
      <c r="AJ12" s="472">
        <v>0</v>
      </c>
      <c r="AK12" s="150"/>
    </row>
    <row r="13" spans="1:37" ht="27" customHeight="1" x14ac:dyDescent="0.2">
      <c r="A13" s="201"/>
      <c r="B13" s="1043"/>
      <c r="C13" s="294" t="s">
        <v>123</v>
      </c>
      <c r="D13" s="485"/>
      <c r="E13" s="486" t="s">
        <v>123</v>
      </c>
      <c r="F13" s="391" t="s">
        <v>123</v>
      </c>
      <c r="G13" s="391">
        <v>2</v>
      </c>
      <c r="H13" s="375" t="s">
        <v>123</v>
      </c>
      <c r="I13" s="299" t="s">
        <v>123</v>
      </c>
      <c r="J13" s="299" t="s">
        <v>123</v>
      </c>
      <c r="K13" s="299" t="s">
        <v>123</v>
      </c>
      <c r="L13" s="416" t="s">
        <v>123</v>
      </c>
      <c r="M13" s="416" t="s">
        <v>123</v>
      </c>
      <c r="N13" s="416" t="s">
        <v>123</v>
      </c>
      <c r="O13" s="416" t="s">
        <v>123</v>
      </c>
      <c r="P13" s="416" t="s">
        <v>123</v>
      </c>
      <c r="Q13" s="416" t="s">
        <v>123</v>
      </c>
      <c r="R13" s="416" t="s">
        <v>123</v>
      </c>
      <c r="S13" s="416" t="s">
        <v>123</v>
      </c>
      <c r="T13" s="416" t="s">
        <v>123</v>
      </c>
      <c r="U13" s="416" t="s">
        <v>123</v>
      </c>
      <c r="V13" s="416" t="s">
        <v>123</v>
      </c>
      <c r="W13" s="416" t="s">
        <v>123</v>
      </c>
      <c r="X13" s="416" t="s">
        <v>123</v>
      </c>
      <c r="Y13" s="416" t="s">
        <v>123</v>
      </c>
      <c r="Z13" s="416" t="s">
        <v>123</v>
      </c>
      <c r="AA13" s="416" t="s">
        <v>123</v>
      </c>
      <c r="AB13" s="416" t="s">
        <v>123</v>
      </c>
      <c r="AC13" s="416" t="s">
        <v>123</v>
      </c>
      <c r="AD13" s="416" t="s">
        <v>123</v>
      </c>
      <c r="AE13" s="416" t="s">
        <v>123</v>
      </c>
      <c r="AF13" s="416" t="s">
        <v>123</v>
      </c>
      <c r="AG13" s="416" t="s">
        <v>123</v>
      </c>
      <c r="AH13" s="416" t="s">
        <v>123</v>
      </c>
      <c r="AI13" s="416" t="s">
        <v>123</v>
      </c>
      <c r="AJ13" s="472" t="s">
        <v>123</v>
      </c>
      <c r="AK13" s="150"/>
    </row>
    <row r="14" spans="1:37" ht="27" customHeight="1" x14ac:dyDescent="0.2">
      <c r="A14" s="151"/>
      <c r="B14" s="1043"/>
      <c r="C14" s="290" t="s">
        <v>162</v>
      </c>
      <c r="D14" s="350" t="s">
        <v>163</v>
      </c>
      <c r="E14" s="410" t="s">
        <v>164</v>
      </c>
      <c r="F14" s="349" t="s">
        <v>75</v>
      </c>
      <c r="G14" s="349">
        <v>2</v>
      </c>
      <c r="H14" s="378">
        <f>SUM(H15:H16)</f>
        <v>41.6</v>
      </c>
      <c r="I14" s="299">
        <f t="shared" ref="I14:AJ14" si="3">SUM(I15:I16)</f>
        <v>41.6</v>
      </c>
      <c r="J14" s="299">
        <f t="shared" si="3"/>
        <v>41.6</v>
      </c>
      <c r="K14" s="299">
        <f t="shared" si="3"/>
        <v>41.6</v>
      </c>
      <c r="L14" s="380">
        <f>SUM(L15:L16)</f>
        <v>41.6</v>
      </c>
      <c r="M14" s="380">
        <f t="shared" si="3"/>
        <v>41.6</v>
      </c>
      <c r="N14" s="380">
        <f t="shared" si="3"/>
        <v>41.6</v>
      </c>
      <c r="O14" s="380">
        <f t="shared" si="3"/>
        <v>41.6</v>
      </c>
      <c r="P14" s="380">
        <f t="shared" si="3"/>
        <v>41.6</v>
      </c>
      <c r="Q14" s="380">
        <f t="shared" si="3"/>
        <v>41.6</v>
      </c>
      <c r="R14" s="380">
        <f t="shared" si="3"/>
        <v>41.6</v>
      </c>
      <c r="S14" s="380">
        <f t="shared" si="3"/>
        <v>41.6</v>
      </c>
      <c r="T14" s="380">
        <f t="shared" si="3"/>
        <v>41.6</v>
      </c>
      <c r="U14" s="380">
        <f t="shared" si="3"/>
        <v>41.6</v>
      </c>
      <c r="V14" s="380">
        <f t="shared" si="3"/>
        <v>41.6</v>
      </c>
      <c r="W14" s="380">
        <f t="shared" si="3"/>
        <v>41.6</v>
      </c>
      <c r="X14" s="380">
        <f t="shared" si="3"/>
        <v>41.6</v>
      </c>
      <c r="Y14" s="380">
        <f t="shared" si="3"/>
        <v>41.6</v>
      </c>
      <c r="Z14" s="380">
        <f t="shared" si="3"/>
        <v>41.6</v>
      </c>
      <c r="AA14" s="380">
        <f t="shared" si="3"/>
        <v>41.6</v>
      </c>
      <c r="AB14" s="380">
        <f t="shared" si="3"/>
        <v>41.6</v>
      </c>
      <c r="AC14" s="380">
        <f t="shared" si="3"/>
        <v>41.6</v>
      </c>
      <c r="AD14" s="380">
        <f t="shared" si="3"/>
        <v>41.6</v>
      </c>
      <c r="AE14" s="380">
        <f t="shared" si="3"/>
        <v>41.6</v>
      </c>
      <c r="AF14" s="380">
        <f t="shared" si="3"/>
        <v>41.6</v>
      </c>
      <c r="AG14" s="380">
        <f t="shared" si="3"/>
        <v>41.6</v>
      </c>
      <c r="AH14" s="380">
        <f t="shared" si="3"/>
        <v>41.6</v>
      </c>
      <c r="AI14" s="380">
        <f t="shared" si="3"/>
        <v>41.6</v>
      </c>
      <c r="AJ14" s="380">
        <f t="shared" si="3"/>
        <v>41.6</v>
      </c>
      <c r="AK14" s="150"/>
    </row>
    <row r="15" spans="1:37" ht="27" customHeight="1" x14ac:dyDescent="0.2">
      <c r="A15" s="200"/>
      <c r="B15" s="1043"/>
      <c r="C15" s="294" t="s">
        <v>165</v>
      </c>
      <c r="D15" s="877" t="s">
        <v>884</v>
      </c>
      <c r="E15" s="400" t="s">
        <v>124</v>
      </c>
      <c r="F15" s="401" t="s">
        <v>75</v>
      </c>
      <c r="G15" s="413">
        <v>2</v>
      </c>
      <c r="H15" s="851">
        <v>40.6</v>
      </c>
      <c r="I15" s="879">
        <v>40.6</v>
      </c>
      <c r="J15" s="879">
        <v>40.6</v>
      </c>
      <c r="K15" s="879">
        <v>40.6</v>
      </c>
      <c r="L15" s="858">
        <v>40.6</v>
      </c>
      <c r="M15" s="858">
        <v>40.6</v>
      </c>
      <c r="N15" s="858">
        <v>40.6</v>
      </c>
      <c r="O15" s="858">
        <v>40.6</v>
      </c>
      <c r="P15" s="858">
        <v>40.6</v>
      </c>
      <c r="Q15" s="858">
        <v>40.6</v>
      </c>
      <c r="R15" s="858">
        <v>40.6</v>
      </c>
      <c r="S15" s="858">
        <v>40.6</v>
      </c>
      <c r="T15" s="858">
        <v>40.6</v>
      </c>
      <c r="U15" s="858">
        <v>40.6</v>
      </c>
      <c r="V15" s="858">
        <v>40.6</v>
      </c>
      <c r="W15" s="858">
        <v>40.6</v>
      </c>
      <c r="X15" s="858">
        <v>40.6</v>
      </c>
      <c r="Y15" s="858">
        <v>40.6</v>
      </c>
      <c r="Z15" s="858">
        <v>40.6</v>
      </c>
      <c r="AA15" s="858">
        <v>40.6</v>
      </c>
      <c r="AB15" s="858">
        <v>40.6</v>
      </c>
      <c r="AC15" s="858">
        <v>40.6</v>
      </c>
      <c r="AD15" s="858">
        <v>40.6</v>
      </c>
      <c r="AE15" s="858">
        <v>40.6</v>
      </c>
      <c r="AF15" s="858">
        <v>40.6</v>
      </c>
      <c r="AG15" s="858">
        <v>40.6</v>
      </c>
      <c r="AH15" s="858">
        <v>40.6</v>
      </c>
      <c r="AI15" s="858">
        <v>40.6</v>
      </c>
      <c r="AJ15" s="878">
        <v>40.6</v>
      </c>
      <c r="AK15" s="150"/>
    </row>
    <row r="16" spans="1:37" ht="27" customHeight="1" x14ac:dyDescent="0.2">
      <c r="A16" s="201"/>
      <c r="B16" s="1043"/>
      <c r="C16" s="294" t="s">
        <v>123</v>
      </c>
      <c r="D16" s="389" t="s">
        <v>885</v>
      </c>
      <c r="E16" s="400" t="s">
        <v>123</v>
      </c>
      <c r="F16" s="401" t="s">
        <v>75</v>
      </c>
      <c r="G16" s="401">
        <v>2</v>
      </c>
      <c r="H16" s="851">
        <v>1</v>
      </c>
      <c r="I16" s="299">
        <v>1</v>
      </c>
      <c r="J16" s="299">
        <v>1</v>
      </c>
      <c r="K16" s="299">
        <v>1</v>
      </c>
      <c r="L16" s="858">
        <v>1</v>
      </c>
      <c r="M16" s="858">
        <v>1</v>
      </c>
      <c r="N16" s="858">
        <v>1</v>
      </c>
      <c r="O16" s="858">
        <v>1</v>
      </c>
      <c r="P16" s="858">
        <v>1</v>
      </c>
      <c r="Q16" s="858">
        <v>1</v>
      </c>
      <c r="R16" s="858">
        <v>1</v>
      </c>
      <c r="S16" s="858">
        <v>1</v>
      </c>
      <c r="T16" s="858">
        <v>1</v>
      </c>
      <c r="U16" s="858">
        <v>1</v>
      </c>
      <c r="V16" s="858">
        <v>1</v>
      </c>
      <c r="W16" s="858">
        <v>1</v>
      </c>
      <c r="X16" s="858">
        <v>1</v>
      </c>
      <c r="Y16" s="858">
        <v>1</v>
      </c>
      <c r="Z16" s="858">
        <v>1</v>
      </c>
      <c r="AA16" s="858">
        <v>1</v>
      </c>
      <c r="AB16" s="858">
        <v>1</v>
      </c>
      <c r="AC16" s="858">
        <v>1</v>
      </c>
      <c r="AD16" s="858">
        <v>1</v>
      </c>
      <c r="AE16" s="858">
        <v>1</v>
      </c>
      <c r="AF16" s="858">
        <v>1</v>
      </c>
      <c r="AG16" s="858">
        <v>1</v>
      </c>
      <c r="AH16" s="858">
        <v>1</v>
      </c>
      <c r="AI16" s="858">
        <v>1</v>
      </c>
      <c r="AJ16" s="878">
        <v>1</v>
      </c>
      <c r="AK16" s="150"/>
    </row>
    <row r="17" spans="1:37" ht="27" customHeight="1" thickBot="1" x14ac:dyDescent="0.25">
      <c r="A17" s="151"/>
      <c r="B17" s="1044"/>
      <c r="C17" s="290" t="s">
        <v>166</v>
      </c>
      <c r="D17" s="487" t="s">
        <v>167</v>
      </c>
      <c r="E17" s="782" t="s">
        <v>168</v>
      </c>
      <c r="F17" s="488" t="s">
        <v>75</v>
      </c>
      <c r="G17" s="488">
        <v>2</v>
      </c>
      <c r="H17" s="378">
        <f>SUM('1. BL Licences'!H4,'1. BL Licences'!H12,'1. BL Licences'!H44,'1. BL Licences'!H48)</f>
        <v>398.09000000000003</v>
      </c>
      <c r="I17" s="299">
        <f>H17</f>
        <v>398.09000000000003</v>
      </c>
      <c r="J17" s="299">
        <f t="shared" ref="J17:K17" si="4">I17</f>
        <v>398.09000000000003</v>
      </c>
      <c r="K17" s="299">
        <f t="shared" si="4"/>
        <v>398.09000000000003</v>
      </c>
      <c r="L17" s="785">
        <f>$H$17</f>
        <v>398.09000000000003</v>
      </c>
      <c r="M17" s="380">
        <f>$H$17</f>
        <v>398.09000000000003</v>
      </c>
      <c r="N17" s="380">
        <f>$H$17</f>
        <v>398.09000000000003</v>
      </c>
      <c r="O17" s="380">
        <f t="shared" ref="O17:AJ17" si="5">$H$17</f>
        <v>398.09000000000003</v>
      </c>
      <c r="P17" s="380">
        <f t="shared" si="5"/>
        <v>398.09000000000003</v>
      </c>
      <c r="Q17" s="380">
        <f t="shared" si="5"/>
        <v>398.09000000000003</v>
      </c>
      <c r="R17" s="380">
        <f t="shared" si="5"/>
        <v>398.09000000000003</v>
      </c>
      <c r="S17" s="380">
        <f t="shared" si="5"/>
        <v>398.09000000000003</v>
      </c>
      <c r="T17" s="380">
        <f t="shared" si="5"/>
        <v>398.09000000000003</v>
      </c>
      <c r="U17" s="380">
        <f t="shared" si="5"/>
        <v>398.09000000000003</v>
      </c>
      <c r="V17" s="380">
        <f t="shared" si="5"/>
        <v>398.09000000000003</v>
      </c>
      <c r="W17" s="380">
        <f t="shared" si="5"/>
        <v>398.09000000000003</v>
      </c>
      <c r="X17" s="380">
        <f t="shared" si="5"/>
        <v>398.09000000000003</v>
      </c>
      <c r="Y17" s="380">
        <f t="shared" si="5"/>
        <v>398.09000000000003</v>
      </c>
      <c r="Z17" s="380">
        <f t="shared" si="5"/>
        <v>398.09000000000003</v>
      </c>
      <c r="AA17" s="380">
        <f t="shared" si="5"/>
        <v>398.09000000000003</v>
      </c>
      <c r="AB17" s="380">
        <f t="shared" si="5"/>
        <v>398.09000000000003</v>
      </c>
      <c r="AC17" s="380">
        <f t="shared" si="5"/>
        <v>398.09000000000003</v>
      </c>
      <c r="AD17" s="380">
        <f t="shared" si="5"/>
        <v>398.09000000000003</v>
      </c>
      <c r="AE17" s="380">
        <f t="shared" si="5"/>
        <v>398.09000000000003</v>
      </c>
      <c r="AF17" s="380">
        <f t="shared" si="5"/>
        <v>398.09000000000003</v>
      </c>
      <c r="AG17" s="380">
        <f t="shared" si="5"/>
        <v>398.09000000000003</v>
      </c>
      <c r="AH17" s="380">
        <f t="shared" si="5"/>
        <v>398.09000000000003</v>
      </c>
      <c r="AI17" s="380">
        <f t="shared" si="5"/>
        <v>398.09000000000003</v>
      </c>
      <c r="AJ17" s="398">
        <f t="shared" si="5"/>
        <v>398.09000000000003</v>
      </c>
      <c r="AK17" s="150"/>
    </row>
    <row r="18" spans="1:37" ht="27" customHeight="1" x14ac:dyDescent="0.2">
      <c r="A18" s="151"/>
      <c r="B18" s="1045" t="s">
        <v>169</v>
      </c>
      <c r="C18" s="290" t="s">
        <v>170</v>
      </c>
      <c r="D18" s="350" t="s">
        <v>171</v>
      </c>
      <c r="E18" s="410" t="s">
        <v>172</v>
      </c>
      <c r="F18" s="349" t="s">
        <v>75</v>
      </c>
      <c r="G18" s="349">
        <v>2</v>
      </c>
      <c r="H18" s="378">
        <f>H19+H20+H23</f>
        <v>-1.7260273972602818</v>
      </c>
      <c r="I18" s="299">
        <f>I19+I20+I23</f>
        <v>-1.7260273972602818</v>
      </c>
      <c r="J18" s="299">
        <f>J19+J20+J23</f>
        <v>-2.0136986301370143</v>
      </c>
      <c r="K18" s="299">
        <f>K19+K20+K23</f>
        <v>-2.3013698630136901</v>
      </c>
      <c r="L18" s="380">
        <f t="shared" ref="L18:AJ18" si="6">L19+L20+L23</f>
        <v>-8.5890410958904226</v>
      </c>
      <c r="M18" s="380">
        <f t="shared" si="6"/>
        <v>-8.8767123287670984</v>
      </c>
      <c r="N18" s="380">
        <f t="shared" si="6"/>
        <v>-9.1643835616438309</v>
      </c>
      <c r="O18" s="380">
        <f t="shared" si="6"/>
        <v>-9.4520547945205635</v>
      </c>
      <c r="P18" s="380">
        <f t="shared" si="6"/>
        <v>-9.7397260273972392</v>
      </c>
      <c r="Q18" s="380">
        <f t="shared" si="6"/>
        <v>-7.2073972602739715</v>
      </c>
      <c r="R18" s="380">
        <f t="shared" si="6"/>
        <v>-7.4950684931507041</v>
      </c>
      <c r="S18" s="380">
        <f t="shared" si="6"/>
        <v>-7.7827397260273798</v>
      </c>
      <c r="T18" s="380">
        <f t="shared" si="6"/>
        <v>-8.0704109589041124</v>
      </c>
      <c r="U18" s="380">
        <f t="shared" si="6"/>
        <v>-8.358082191780845</v>
      </c>
      <c r="V18" s="380">
        <f t="shared" si="6"/>
        <v>-8.6457534246575207</v>
      </c>
      <c r="W18" s="380">
        <f t="shared" si="6"/>
        <v>-8.9334246575342533</v>
      </c>
      <c r="X18" s="380">
        <f t="shared" si="6"/>
        <v>-9.2210958904109859</v>
      </c>
      <c r="Y18" s="380">
        <f t="shared" si="6"/>
        <v>-9.5087671232876616</v>
      </c>
      <c r="Z18" s="380">
        <f t="shared" si="6"/>
        <v>-9.7964383561643942</v>
      </c>
      <c r="AA18" s="380">
        <f t="shared" si="6"/>
        <v>-10.08410958904107</v>
      </c>
      <c r="AB18" s="380">
        <f t="shared" si="6"/>
        <v>-10.371780821917802</v>
      </c>
      <c r="AC18" s="380">
        <f t="shared" si="6"/>
        <v>-10.659452054794535</v>
      </c>
      <c r="AD18" s="380">
        <f t="shared" si="6"/>
        <v>-10.947123287671211</v>
      </c>
      <c r="AE18" s="380">
        <f t="shared" si="6"/>
        <v>-11.234794520547943</v>
      </c>
      <c r="AF18" s="380">
        <f t="shared" si="6"/>
        <v>-11.522465753424676</v>
      </c>
      <c r="AG18" s="380">
        <f t="shared" si="6"/>
        <v>-11.810136986301352</v>
      </c>
      <c r="AH18" s="380">
        <f t="shared" si="6"/>
        <v>-12.097808219178084</v>
      </c>
      <c r="AI18" s="380">
        <f t="shared" si="6"/>
        <v>-12.385479452054817</v>
      </c>
      <c r="AJ18" s="398">
        <f t="shared" si="6"/>
        <v>-12.673150684931493</v>
      </c>
      <c r="AK18" s="150"/>
    </row>
    <row r="19" spans="1:37" ht="27" customHeight="1" x14ac:dyDescent="0.2">
      <c r="A19" s="151"/>
      <c r="B19" s="1046"/>
      <c r="C19" s="294" t="s">
        <v>173</v>
      </c>
      <c r="D19" s="399" t="s">
        <v>174</v>
      </c>
      <c r="E19" s="489" t="s">
        <v>175</v>
      </c>
      <c r="F19" s="413" t="s">
        <v>75</v>
      </c>
      <c r="G19" s="490">
        <v>2</v>
      </c>
      <c r="H19" s="491">
        <f>I19</f>
        <v>-1.7260273972602818</v>
      </c>
      <c r="I19" s="299">
        <v>-1.7260273972602818</v>
      </c>
      <c r="J19" s="299">
        <v>-2.0136986301370143</v>
      </c>
      <c r="K19" s="299">
        <v>-2.3013698630136901</v>
      </c>
      <c r="L19" s="492">
        <v>-2.5890410958904226</v>
      </c>
      <c r="M19" s="492">
        <v>-2.8767123287670984</v>
      </c>
      <c r="N19" s="492">
        <v>-3.1643835616438309</v>
      </c>
      <c r="O19" s="492">
        <v>-3.4520547945205635</v>
      </c>
      <c r="P19" s="492">
        <v>-3.7397260273972392</v>
      </c>
      <c r="Q19" s="492">
        <v>-4.0273972602739718</v>
      </c>
      <c r="R19" s="492">
        <v>-4.3150684931507044</v>
      </c>
      <c r="S19" s="492">
        <v>-4.6027397260273801</v>
      </c>
      <c r="T19" s="492">
        <v>-4.8904109589041127</v>
      </c>
      <c r="U19" s="492">
        <v>-5.1780821917808453</v>
      </c>
      <c r="V19" s="492">
        <v>-5.465753424657521</v>
      </c>
      <c r="W19" s="492">
        <v>-5.7534246575342536</v>
      </c>
      <c r="X19" s="492">
        <v>-6.0410958904109862</v>
      </c>
      <c r="Y19" s="492">
        <v>-6.3287671232876619</v>
      </c>
      <c r="Z19" s="492">
        <v>-6.6164383561643945</v>
      </c>
      <c r="AA19" s="492">
        <v>-6.9041095890410702</v>
      </c>
      <c r="AB19" s="492">
        <v>-7.1917808219178028</v>
      </c>
      <c r="AC19" s="492">
        <v>-7.4794520547945353</v>
      </c>
      <c r="AD19" s="492">
        <v>-7.7671232876712111</v>
      </c>
      <c r="AE19" s="492">
        <v>-8.0547945205479436</v>
      </c>
      <c r="AF19" s="492">
        <v>-8.3424657534246762</v>
      </c>
      <c r="AG19" s="492">
        <v>-8.630136986301352</v>
      </c>
      <c r="AH19" s="492">
        <v>-8.9178082191780845</v>
      </c>
      <c r="AI19" s="492">
        <v>-9.2054794520548171</v>
      </c>
      <c r="AJ19" s="437">
        <v>-9.4931506849314928</v>
      </c>
      <c r="AK19" s="150"/>
    </row>
    <row r="20" spans="1:37" ht="27" customHeight="1" x14ac:dyDescent="0.2">
      <c r="A20" s="151"/>
      <c r="B20" s="1046"/>
      <c r="C20" s="290" t="s">
        <v>176</v>
      </c>
      <c r="D20" s="350" t="s">
        <v>177</v>
      </c>
      <c r="E20" s="410" t="s">
        <v>178</v>
      </c>
      <c r="F20" s="349" t="s">
        <v>75</v>
      </c>
      <c r="G20" s="349">
        <v>2</v>
      </c>
      <c r="H20" s="378">
        <f t="shared" ref="H20:AJ20" si="7">SUM(H21:H22)</f>
        <v>0</v>
      </c>
      <c r="I20" s="299">
        <f t="shared" si="7"/>
        <v>0</v>
      </c>
      <c r="J20" s="299">
        <f>SUM(J21:J22)</f>
        <v>0</v>
      </c>
      <c r="K20" s="299">
        <f t="shared" si="7"/>
        <v>0</v>
      </c>
      <c r="L20" s="380">
        <f>SUM(L21:L22)</f>
        <v>-6</v>
      </c>
      <c r="M20" s="380">
        <f t="shared" si="7"/>
        <v>-6</v>
      </c>
      <c r="N20" s="380">
        <f t="shared" si="7"/>
        <v>-6</v>
      </c>
      <c r="O20" s="380">
        <f t="shared" si="7"/>
        <v>-6</v>
      </c>
      <c r="P20" s="380">
        <f t="shared" si="7"/>
        <v>-6</v>
      </c>
      <c r="Q20" s="380">
        <f t="shared" si="7"/>
        <v>-6</v>
      </c>
      <c r="R20" s="380">
        <f t="shared" si="7"/>
        <v>-6</v>
      </c>
      <c r="S20" s="380">
        <f t="shared" si="7"/>
        <v>-6</v>
      </c>
      <c r="T20" s="380">
        <f t="shared" si="7"/>
        <v>-6</v>
      </c>
      <c r="U20" s="380">
        <f t="shared" si="7"/>
        <v>-6</v>
      </c>
      <c r="V20" s="380">
        <f t="shared" si="7"/>
        <v>-6</v>
      </c>
      <c r="W20" s="380">
        <f t="shared" si="7"/>
        <v>-6</v>
      </c>
      <c r="X20" s="380">
        <f t="shared" si="7"/>
        <v>-6</v>
      </c>
      <c r="Y20" s="380">
        <f t="shared" si="7"/>
        <v>-6</v>
      </c>
      <c r="Z20" s="380">
        <f t="shared" si="7"/>
        <v>-6</v>
      </c>
      <c r="AA20" s="380">
        <f t="shared" si="7"/>
        <v>-6</v>
      </c>
      <c r="AB20" s="380">
        <f t="shared" si="7"/>
        <v>-6</v>
      </c>
      <c r="AC20" s="380">
        <f t="shared" si="7"/>
        <v>-6</v>
      </c>
      <c r="AD20" s="380">
        <f t="shared" si="7"/>
        <v>-6</v>
      </c>
      <c r="AE20" s="380">
        <f t="shared" si="7"/>
        <v>-6</v>
      </c>
      <c r="AF20" s="380">
        <f t="shared" si="7"/>
        <v>-6</v>
      </c>
      <c r="AG20" s="380">
        <f t="shared" si="7"/>
        <v>-6</v>
      </c>
      <c r="AH20" s="380">
        <f t="shared" si="7"/>
        <v>-6</v>
      </c>
      <c r="AI20" s="380">
        <f t="shared" si="7"/>
        <v>-6</v>
      </c>
      <c r="AJ20" s="380">
        <f t="shared" si="7"/>
        <v>-6</v>
      </c>
      <c r="AK20" s="150"/>
    </row>
    <row r="21" spans="1:37" ht="27" customHeight="1" x14ac:dyDescent="0.2">
      <c r="A21" s="200"/>
      <c r="B21" s="1046"/>
      <c r="C21" s="294" t="s">
        <v>179</v>
      </c>
      <c r="D21" s="484" t="s">
        <v>180</v>
      </c>
      <c r="E21" s="400" t="s">
        <v>181</v>
      </c>
      <c r="F21" s="401" t="s">
        <v>75</v>
      </c>
      <c r="G21" s="413">
        <v>2</v>
      </c>
      <c r="H21" s="375">
        <v>0</v>
      </c>
      <c r="I21" s="493">
        <v>0</v>
      </c>
      <c r="J21" s="493">
        <v>0</v>
      </c>
      <c r="K21" s="493">
        <v>0</v>
      </c>
      <c r="L21" s="416">
        <v>-6</v>
      </c>
      <c r="M21" s="416">
        <v>-6</v>
      </c>
      <c r="N21" s="416">
        <v>-6</v>
      </c>
      <c r="O21" s="416">
        <v>-6</v>
      </c>
      <c r="P21" s="416">
        <v>-6</v>
      </c>
      <c r="Q21" s="416">
        <v>-6</v>
      </c>
      <c r="R21" s="416">
        <v>-6</v>
      </c>
      <c r="S21" s="416">
        <v>-6</v>
      </c>
      <c r="T21" s="416">
        <v>-6</v>
      </c>
      <c r="U21" s="416">
        <v>-6</v>
      </c>
      <c r="V21" s="416">
        <v>-6</v>
      </c>
      <c r="W21" s="416">
        <v>-6</v>
      </c>
      <c r="X21" s="416">
        <v>-6</v>
      </c>
      <c r="Y21" s="416">
        <v>-6</v>
      </c>
      <c r="Z21" s="416">
        <v>-6</v>
      </c>
      <c r="AA21" s="416">
        <v>-6</v>
      </c>
      <c r="AB21" s="416">
        <v>-6</v>
      </c>
      <c r="AC21" s="416">
        <v>-6</v>
      </c>
      <c r="AD21" s="416">
        <v>-6</v>
      </c>
      <c r="AE21" s="416">
        <v>-6</v>
      </c>
      <c r="AF21" s="416">
        <v>-6</v>
      </c>
      <c r="AG21" s="416">
        <v>-6</v>
      </c>
      <c r="AH21" s="416">
        <v>-6</v>
      </c>
      <c r="AI21" s="416">
        <v>-6</v>
      </c>
      <c r="AJ21" s="472">
        <v>-6</v>
      </c>
      <c r="AK21" s="150"/>
    </row>
    <row r="22" spans="1:37" ht="27" customHeight="1" x14ac:dyDescent="0.2">
      <c r="A22" s="151"/>
      <c r="B22" s="1046"/>
      <c r="C22" s="270" t="s">
        <v>123</v>
      </c>
      <c r="D22" s="391"/>
      <c r="E22" s="415" t="s">
        <v>123</v>
      </c>
      <c r="F22" s="391" t="s">
        <v>123</v>
      </c>
      <c r="G22" s="391">
        <v>2</v>
      </c>
      <c r="H22" s="375" t="s">
        <v>123</v>
      </c>
      <c r="I22" s="299" t="s">
        <v>123</v>
      </c>
      <c r="J22" s="299" t="s">
        <v>123</v>
      </c>
      <c r="K22" s="299" t="s">
        <v>123</v>
      </c>
      <c r="L22" s="416" t="s">
        <v>123</v>
      </c>
      <c r="M22" s="416" t="s">
        <v>123</v>
      </c>
      <c r="N22" s="416" t="s">
        <v>123</v>
      </c>
      <c r="O22" s="416" t="s">
        <v>123</v>
      </c>
      <c r="P22" s="416" t="s">
        <v>123</v>
      </c>
      <c r="Q22" s="416" t="s">
        <v>123</v>
      </c>
      <c r="R22" s="416" t="s">
        <v>123</v>
      </c>
      <c r="S22" s="416" t="s">
        <v>123</v>
      </c>
      <c r="T22" s="416" t="s">
        <v>123</v>
      </c>
      <c r="U22" s="416" t="s">
        <v>123</v>
      </c>
      <c r="V22" s="416" t="s">
        <v>123</v>
      </c>
      <c r="W22" s="416" t="s">
        <v>123</v>
      </c>
      <c r="X22" s="416" t="s">
        <v>123</v>
      </c>
      <c r="Y22" s="416" t="s">
        <v>123</v>
      </c>
      <c r="Z22" s="416" t="s">
        <v>123</v>
      </c>
      <c r="AA22" s="416" t="s">
        <v>123</v>
      </c>
      <c r="AB22" s="416" t="s">
        <v>123</v>
      </c>
      <c r="AC22" s="416" t="s">
        <v>123</v>
      </c>
      <c r="AD22" s="416" t="s">
        <v>123</v>
      </c>
      <c r="AE22" s="416" t="s">
        <v>123</v>
      </c>
      <c r="AF22" s="416" t="s">
        <v>123</v>
      </c>
      <c r="AG22" s="416" t="s">
        <v>123</v>
      </c>
      <c r="AH22" s="416" t="s">
        <v>123</v>
      </c>
      <c r="AI22" s="416" t="s">
        <v>123</v>
      </c>
      <c r="AJ22" s="472" t="s">
        <v>123</v>
      </c>
      <c r="AK22" s="150"/>
    </row>
    <row r="23" spans="1:37" ht="27" customHeight="1" x14ac:dyDescent="0.2">
      <c r="A23" s="151"/>
      <c r="B23" s="1046"/>
      <c r="C23" s="290" t="s">
        <v>182</v>
      </c>
      <c r="D23" s="350" t="s">
        <v>183</v>
      </c>
      <c r="E23" s="410" t="s">
        <v>175</v>
      </c>
      <c r="F23" s="349" t="s">
        <v>75</v>
      </c>
      <c r="G23" s="349">
        <v>2</v>
      </c>
      <c r="H23" s="378">
        <f>SUM(H24:H25)</f>
        <v>0</v>
      </c>
      <c r="I23" s="299">
        <f>SUM(I24:I25)</f>
        <v>0</v>
      </c>
      <c r="J23" s="299">
        <f>SUM(J24:J25)</f>
        <v>0</v>
      </c>
      <c r="K23" s="299">
        <f>SUM(K24:K25)</f>
        <v>0</v>
      </c>
      <c r="L23" s="380">
        <f>SUM(L24:L25)</f>
        <v>0</v>
      </c>
      <c r="M23" s="380">
        <f t="shared" ref="M23:AJ23" si="8">SUM(M24:M25)</f>
        <v>0</v>
      </c>
      <c r="N23" s="380">
        <f t="shared" si="8"/>
        <v>0</v>
      </c>
      <c r="O23" s="380">
        <f t="shared" si="8"/>
        <v>0</v>
      </c>
      <c r="P23" s="380">
        <f t="shared" si="8"/>
        <v>0</v>
      </c>
      <c r="Q23" s="380">
        <f t="shared" si="8"/>
        <v>2.82</v>
      </c>
      <c r="R23" s="380">
        <f t="shared" si="8"/>
        <v>2.82</v>
      </c>
      <c r="S23" s="380">
        <f t="shared" si="8"/>
        <v>2.82</v>
      </c>
      <c r="T23" s="380">
        <f t="shared" si="8"/>
        <v>2.82</v>
      </c>
      <c r="U23" s="380">
        <f t="shared" si="8"/>
        <v>2.82</v>
      </c>
      <c r="V23" s="380">
        <f t="shared" si="8"/>
        <v>2.82</v>
      </c>
      <c r="W23" s="380">
        <f t="shared" si="8"/>
        <v>2.82</v>
      </c>
      <c r="X23" s="380">
        <f t="shared" si="8"/>
        <v>2.82</v>
      </c>
      <c r="Y23" s="380">
        <f t="shared" si="8"/>
        <v>2.82</v>
      </c>
      <c r="Z23" s="380">
        <f t="shared" si="8"/>
        <v>2.82</v>
      </c>
      <c r="AA23" s="380">
        <f t="shared" si="8"/>
        <v>2.82</v>
      </c>
      <c r="AB23" s="380">
        <f t="shared" si="8"/>
        <v>2.82</v>
      </c>
      <c r="AC23" s="380">
        <f t="shared" si="8"/>
        <v>2.82</v>
      </c>
      <c r="AD23" s="380">
        <f t="shared" si="8"/>
        <v>2.82</v>
      </c>
      <c r="AE23" s="380">
        <f t="shared" si="8"/>
        <v>2.82</v>
      </c>
      <c r="AF23" s="380">
        <f t="shared" si="8"/>
        <v>2.82</v>
      </c>
      <c r="AG23" s="380">
        <f t="shared" si="8"/>
        <v>2.82</v>
      </c>
      <c r="AH23" s="380">
        <f t="shared" si="8"/>
        <v>2.82</v>
      </c>
      <c r="AI23" s="380">
        <f t="shared" si="8"/>
        <v>2.82</v>
      </c>
      <c r="AJ23" s="398">
        <f t="shared" si="8"/>
        <v>2.82</v>
      </c>
      <c r="AK23" s="150"/>
    </row>
    <row r="24" spans="1:37" ht="27" customHeight="1" x14ac:dyDescent="0.2">
      <c r="A24" s="151"/>
      <c r="B24" s="1046"/>
      <c r="C24" s="294"/>
      <c r="D24" s="494"/>
      <c r="E24" s="1005" t="s">
        <v>866</v>
      </c>
      <c r="F24" s="401"/>
      <c r="G24" s="401">
        <v>2</v>
      </c>
      <c r="H24" s="378">
        <v>0</v>
      </c>
      <c r="I24" s="321">
        <v>0</v>
      </c>
      <c r="J24" s="321">
        <v>0</v>
      </c>
      <c r="K24" s="321">
        <v>0</v>
      </c>
      <c r="L24" s="396">
        <v>0</v>
      </c>
      <c r="M24" s="396">
        <v>0</v>
      </c>
      <c r="N24" s="396">
        <v>0</v>
      </c>
      <c r="O24" s="396">
        <v>0</v>
      </c>
      <c r="P24" s="396">
        <v>0</v>
      </c>
      <c r="Q24" s="396">
        <v>2.82</v>
      </c>
      <c r="R24" s="396">
        <v>2.82</v>
      </c>
      <c r="S24" s="396">
        <v>2.82</v>
      </c>
      <c r="T24" s="396">
        <v>2.82</v>
      </c>
      <c r="U24" s="396">
        <v>2.82</v>
      </c>
      <c r="V24" s="396">
        <v>2.82</v>
      </c>
      <c r="W24" s="396">
        <v>2.82</v>
      </c>
      <c r="X24" s="396">
        <v>2.82</v>
      </c>
      <c r="Y24" s="396">
        <v>2.82</v>
      </c>
      <c r="Z24" s="396">
        <v>2.82</v>
      </c>
      <c r="AA24" s="396">
        <v>2.82</v>
      </c>
      <c r="AB24" s="396">
        <v>2.82</v>
      </c>
      <c r="AC24" s="396">
        <v>2.82</v>
      </c>
      <c r="AD24" s="396">
        <v>2.82</v>
      </c>
      <c r="AE24" s="396">
        <v>2.82</v>
      </c>
      <c r="AF24" s="396">
        <v>2.82</v>
      </c>
      <c r="AG24" s="396">
        <v>2.82</v>
      </c>
      <c r="AH24" s="396">
        <v>2.82</v>
      </c>
      <c r="AI24" s="396">
        <v>2.82</v>
      </c>
      <c r="AJ24" s="437">
        <v>2.82</v>
      </c>
      <c r="AK24" s="150"/>
    </row>
    <row r="25" spans="1:37" ht="27" customHeight="1" x14ac:dyDescent="0.2">
      <c r="A25" s="151"/>
      <c r="B25" s="1046"/>
      <c r="C25" s="270" t="s">
        <v>123</v>
      </c>
      <c r="D25" s="391"/>
      <c r="E25" s="415" t="s">
        <v>123</v>
      </c>
      <c r="F25" s="391" t="s">
        <v>123</v>
      </c>
      <c r="G25" s="391">
        <v>2</v>
      </c>
      <c r="H25" s="375" t="s">
        <v>123</v>
      </c>
      <c r="I25" s="299" t="s">
        <v>123</v>
      </c>
      <c r="J25" s="299" t="s">
        <v>123</v>
      </c>
      <c r="K25" s="299" t="s">
        <v>123</v>
      </c>
      <c r="L25" s="416" t="s">
        <v>123</v>
      </c>
      <c r="M25" s="416" t="s">
        <v>123</v>
      </c>
      <c r="N25" s="416" t="s">
        <v>123</v>
      </c>
      <c r="O25" s="416" t="s">
        <v>123</v>
      </c>
      <c r="P25" s="416" t="s">
        <v>123</v>
      </c>
      <c r="Q25" s="416" t="s">
        <v>123</v>
      </c>
      <c r="R25" s="416" t="s">
        <v>123</v>
      </c>
      <c r="S25" s="416" t="s">
        <v>123</v>
      </c>
      <c r="T25" s="416" t="s">
        <v>123</v>
      </c>
      <c r="U25" s="416" t="s">
        <v>123</v>
      </c>
      <c r="V25" s="416" t="s">
        <v>123</v>
      </c>
      <c r="W25" s="416" t="s">
        <v>123</v>
      </c>
      <c r="X25" s="416" t="s">
        <v>123</v>
      </c>
      <c r="Y25" s="416" t="s">
        <v>123</v>
      </c>
      <c r="Z25" s="416" t="s">
        <v>123</v>
      </c>
      <c r="AA25" s="416" t="s">
        <v>123</v>
      </c>
      <c r="AB25" s="416" t="s">
        <v>123</v>
      </c>
      <c r="AC25" s="416" t="s">
        <v>123</v>
      </c>
      <c r="AD25" s="416" t="s">
        <v>123</v>
      </c>
      <c r="AE25" s="416" t="s">
        <v>123</v>
      </c>
      <c r="AF25" s="416" t="s">
        <v>123</v>
      </c>
      <c r="AG25" s="416" t="s">
        <v>123</v>
      </c>
      <c r="AH25" s="416" t="s">
        <v>123</v>
      </c>
      <c r="AI25" s="416" t="s">
        <v>123</v>
      </c>
      <c r="AJ25" s="472" t="s">
        <v>123</v>
      </c>
      <c r="AK25" s="150"/>
    </row>
    <row r="26" spans="1:37" ht="27" customHeight="1" x14ac:dyDescent="0.2">
      <c r="A26" s="151"/>
      <c r="B26" s="1046"/>
      <c r="C26" s="294" t="s">
        <v>184</v>
      </c>
      <c r="D26" s="494" t="s">
        <v>185</v>
      </c>
      <c r="E26" s="400" t="s">
        <v>124</v>
      </c>
      <c r="F26" s="401" t="s">
        <v>75</v>
      </c>
      <c r="G26" s="401">
        <v>2</v>
      </c>
      <c r="H26" s="378">
        <v>18.63</v>
      </c>
      <c r="I26" s="387">
        <v>18.63</v>
      </c>
      <c r="J26" s="387">
        <v>18.63</v>
      </c>
      <c r="K26" s="387">
        <v>18.63</v>
      </c>
      <c r="L26" s="396">
        <v>18.63</v>
      </c>
      <c r="M26" s="396">
        <v>18.63</v>
      </c>
      <c r="N26" s="396">
        <v>18.63</v>
      </c>
      <c r="O26" s="396">
        <v>18.63</v>
      </c>
      <c r="P26" s="396">
        <v>18.63</v>
      </c>
      <c r="Q26" s="396">
        <f>18.63+0.185</f>
        <v>18.814999999999998</v>
      </c>
      <c r="R26" s="396">
        <f t="shared" ref="R26:T26" si="9">18.63+0.185</f>
        <v>18.814999999999998</v>
      </c>
      <c r="S26" s="396">
        <f t="shared" si="9"/>
        <v>18.814999999999998</v>
      </c>
      <c r="T26" s="396">
        <f t="shared" si="9"/>
        <v>18.814999999999998</v>
      </c>
      <c r="U26" s="396">
        <f>18.63+0.185-4.0774+2.6825-14.80838+9.0295</f>
        <v>11.641219999999999</v>
      </c>
      <c r="V26" s="396">
        <f t="shared" ref="V26:AJ26" si="10">18.63+0.185-4.0774+2.6825-14.80838+9.0295</f>
        <v>11.641219999999999</v>
      </c>
      <c r="W26" s="396">
        <f t="shared" si="10"/>
        <v>11.641219999999999</v>
      </c>
      <c r="X26" s="396">
        <f t="shared" si="10"/>
        <v>11.641219999999999</v>
      </c>
      <c r="Y26" s="396">
        <f t="shared" si="10"/>
        <v>11.641219999999999</v>
      </c>
      <c r="Z26" s="396">
        <f t="shared" si="10"/>
        <v>11.641219999999999</v>
      </c>
      <c r="AA26" s="396">
        <f t="shared" si="10"/>
        <v>11.641219999999999</v>
      </c>
      <c r="AB26" s="396">
        <f t="shared" si="10"/>
        <v>11.641219999999999</v>
      </c>
      <c r="AC26" s="396">
        <f t="shared" si="10"/>
        <v>11.641219999999999</v>
      </c>
      <c r="AD26" s="396">
        <f t="shared" si="10"/>
        <v>11.641219999999999</v>
      </c>
      <c r="AE26" s="396">
        <f t="shared" si="10"/>
        <v>11.641219999999999</v>
      </c>
      <c r="AF26" s="396">
        <f t="shared" si="10"/>
        <v>11.641219999999999</v>
      </c>
      <c r="AG26" s="396">
        <f t="shared" si="10"/>
        <v>11.641219999999999</v>
      </c>
      <c r="AH26" s="396">
        <f t="shared" si="10"/>
        <v>11.641219999999999</v>
      </c>
      <c r="AI26" s="396">
        <f t="shared" si="10"/>
        <v>11.641219999999999</v>
      </c>
      <c r="AJ26" s="437">
        <f t="shared" si="10"/>
        <v>11.641219999999999</v>
      </c>
      <c r="AK26" s="150"/>
    </row>
    <row r="27" spans="1:37" ht="27" customHeight="1" thickBot="1" x14ac:dyDescent="0.25">
      <c r="A27" s="151"/>
      <c r="B27" s="1047"/>
      <c r="C27" s="495" t="s">
        <v>186</v>
      </c>
      <c r="D27" s="496" t="s">
        <v>187</v>
      </c>
      <c r="E27" s="497" t="s">
        <v>124</v>
      </c>
      <c r="F27" s="498" t="s">
        <v>75</v>
      </c>
      <c r="G27" s="498">
        <v>2</v>
      </c>
      <c r="H27" s="499">
        <v>8.2799999999999994</v>
      </c>
      <c r="I27" s="500">
        <v>8.2799999999999994</v>
      </c>
      <c r="J27" s="500">
        <v>8.2799999999999994</v>
      </c>
      <c r="K27" s="500">
        <v>8.2799999999999994</v>
      </c>
      <c r="L27" s="501">
        <v>8.2799999999999994</v>
      </c>
      <c r="M27" s="501">
        <v>8.2799999999999994</v>
      </c>
      <c r="N27" s="501">
        <v>8.2799999999999994</v>
      </c>
      <c r="O27" s="501">
        <v>8.2799999999999994</v>
      </c>
      <c r="P27" s="501">
        <v>8.2799999999999994</v>
      </c>
      <c r="Q27" s="501">
        <v>8.2799999999999994</v>
      </c>
      <c r="R27" s="501">
        <v>8.2799999999999994</v>
      </c>
      <c r="S27" s="501">
        <v>8.2799999999999994</v>
      </c>
      <c r="T27" s="501">
        <v>8.2799999999999994</v>
      </c>
      <c r="U27" s="501">
        <v>8.2799999999999994</v>
      </c>
      <c r="V27" s="501">
        <v>8.2799999999999994</v>
      </c>
      <c r="W27" s="501">
        <v>8.2799999999999994</v>
      </c>
      <c r="X27" s="501">
        <v>8.2799999999999994</v>
      </c>
      <c r="Y27" s="501">
        <v>8.2799999999999994</v>
      </c>
      <c r="Z27" s="501">
        <v>8.2799999999999994</v>
      </c>
      <c r="AA27" s="501">
        <v>8.2799999999999994</v>
      </c>
      <c r="AB27" s="501">
        <v>8.2799999999999994</v>
      </c>
      <c r="AC27" s="501">
        <v>8.2799999999999994</v>
      </c>
      <c r="AD27" s="501">
        <v>8.2799999999999994</v>
      </c>
      <c r="AE27" s="501">
        <v>8.2799999999999994</v>
      </c>
      <c r="AF27" s="501">
        <v>8.2799999999999994</v>
      </c>
      <c r="AG27" s="501">
        <v>8.2799999999999994</v>
      </c>
      <c r="AH27" s="501">
        <v>8.2799999999999994</v>
      </c>
      <c r="AI27" s="501">
        <v>8.2799999999999994</v>
      </c>
      <c r="AJ27" s="502">
        <v>8.2799999999999994</v>
      </c>
      <c r="AK27" s="150"/>
    </row>
    <row r="28" spans="1:37" ht="27" customHeight="1" x14ac:dyDescent="0.25">
      <c r="A28" s="172"/>
      <c r="B28" s="204"/>
      <c r="C28" s="174"/>
      <c r="D28" s="205"/>
      <c r="E28" s="206"/>
      <c r="F28" s="205"/>
      <c r="G28" s="205"/>
      <c r="H28" s="207"/>
      <c r="I28" s="208"/>
      <c r="J28" s="209"/>
      <c r="K28" s="174"/>
      <c r="L28" s="209"/>
      <c r="M28" s="210"/>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row>
    <row r="29" spans="1:37" ht="27" customHeight="1" x14ac:dyDescent="0.25">
      <c r="A29" s="172"/>
      <c r="B29" s="204"/>
      <c r="C29" s="174"/>
      <c r="D29" s="174"/>
      <c r="E29" s="211"/>
      <c r="F29" s="174"/>
      <c r="G29" s="174"/>
      <c r="H29" s="1016"/>
      <c r="I29" s="177"/>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row>
    <row r="30" spans="1:37" ht="27" customHeight="1" x14ac:dyDescent="0.25">
      <c r="A30" s="172"/>
      <c r="B30" s="204"/>
      <c r="C30" s="205"/>
      <c r="D30" s="156" t="str">
        <f>'TITLE PAGE'!B9</f>
        <v>Company:</v>
      </c>
      <c r="E30" s="370" t="str">
        <f>'TITLE PAGE'!D9</f>
        <v>South Staffs Water</v>
      </c>
      <c r="F30" s="205"/>
      <c r="G30" s="205"/>
      <c r="H30" s="205"/>
      <c r="I30" s="205"/>
      <c r="J30" s="205"/>
      <c r="K30" s="174"/>
      <c r="L30" s="1019"/>
      <c r="M30" s="205"/>
      <c r="N30" s="205"/>
      <c r="O30" s="205"/>
      <c r="P30" s="174"/>
      <c r="Q30" s="174"/>
      <c r="R30" s="174"/>
      <c r="S30" s="174"/>
      <c r="T30" s="174"/>
      <c r="U30" s="174"/>
      <c r="V30" s="174"/>
      <c r="W30" s="174"/>
      <c r="X30" s="174"/>
      <c r="Y30" s="174"/>
      <c r="Z30" s="174"/>
      <c r="AA30" s="174"/>
      <c r="AB30" s="174"/>
      <c r="AC30" s="174"/>
      <c r="AD30" s="174"/>
      <c r="AE30" s="174"/>
      <c r="AF30" s="174"/>
      <c r="AG30" s="174"/>
      <c r="AH30" s="174"/>
      <c r="AI30" s="174"/>
      <c r="AJ30" s="174"/>
      <c r="AK30" s="174"/>
    </row>
    <row r="31" spans="1:37" ht="27" customHeight="1" x14ac:dyDescent="0.25">
      <c r="A31" s="172"/>
      <c r="B31" s="204"/>
      <c r="C31" s="205"/>
      <c r="D31" s="160" t="str">
        <f>'TITLE PAGE'!B10</f>
        <v>Resource Zone Name:</v>
      </c>
      <c r="E31" s="371" t="str">
        <f>'TITLE PAGE'!D10</f>
        <v>South Staffs WRZ</v>
      </c>
      <c r="F31" s="205"/>
      <c r="G31" s="205"/>
      <c r="H31" s="205"/>
      <c r="I31" s="205"/>
      <c r="J31" s="205"/>
      <c r="K31" s="174"/>
      <c r="L31" s="205"/>
      <c r="M31" s="205"/>
      <c r="N31" s="205"/>
      <c r="O31" s="205"/>
      <c r="P31" s="174"/>
      <c r="Q31" s="174"/>
      <c r="R31" s="174"/>
      <c r="S31" s="174"/>
      <c r="T31" s="174"/>
      <c r="U31" s="174"/>
      <c r="V31" s="174"/>
      <c r="W31" s="174"/>
      <c r="X31" s="174"/>
      <c r="Y31" s="174"/>
      <c r="Z31" s="174"/>
      <c r="AA31" s="174"/>
      <c r="AB31" s="174"/>
      <c r="AC31" s="174"/>
      <c r="AD31" s="174"/>
      <c r="AE31" s="174"/>
      <c r="AF31" s="174"/>
      <c r="AG31" s="174"/>
      <c r="AH31" s="174"/>
      <c r="AI31" s="174"/>
      <c r="AJ31" s="174"/>
      <c r="AK31" s="174"/>
    </row>
    <row r="32" spans="1:37" ht="27" customHeight="1" x14ac:dyDescent="0.2">
      <c r="A32" s="172"/>
      <c r="B32" s="212"/>
      <c r="C32" s="205"/>
      <c r="D32" s="160" t="str">
        <f>'TITLE PAGE'!B11</f>
        <v>Resource Zone Number:</v>
      </c>
      <c r="E32" s="372">
        <f>'TITLE PAGE'!D11</f>
        <v>1</v>
      </c>
      <c r="F32" s="205"/>
      <c r="G32" s="205"/>
      <c r="H32" s="205"/>
      <c r="I32" s="205"/>
      <c r="J32" s="205"/>
      <c r="K32" s="174"/>
      <c r="L32" s="205"/>
      <c r="M32" s="205"/>
      <c r="N32" s="205"/>
      <c r="O32" s="205"/>
      <c r="P32" s="174"/>
      <c r="Q32" s="174"/>
      <c r="R32" s="174"/>
      <c r="S32" s="174"/>
      <c r="T32" s="174"/>
      <c r="U32" s="174"/>
      <c r="V32" s="174"/>
      <c r="W32" s="174"/>
      <c r="X32" s="174"/>
      <c r="Y32" s="174"/>
      <c r="Z32" s="174"/>
      <c r="AA32" s="174"/>
      <c r="AB32" s="174"/>
      <c r="AC32" s="174"/>
      <c r="AD32" s="174"/>
      <c r="AE32" s="174"/>
      <c r="AF32" s="174"/>
      <c r="AG32" s="174"/>
      <c r="AH32" s="174"/>
      <c r="AI32" s="174"/>
      <c r="AJ32" s="174"/>
      <c r="AK32" s="174"/>
    </row>
    <row r="33" spans="1:37" ht="27" customHeight="1" x14ac:dyDescent="0.25">
      <c r="A33" s="172"/>
      <c r="B33" s="204"/>
      <c r="C33" s="205"/>
      <c r="D33" s="160" t="str">
        <f>'TITLE PAGE'!B12</f>
        <v xml:space="preserve">Planning Scenario Name:                                                                     </v>
      </c>
      <c r="E33" s="371" t="str">
        <f>'TITLE PAGE'!D12</f>
        <v>Dry Year Annual Average</v>
      </c>
      <c r="F33" s="205"/>
      <c r="G33" s="205"/>
      <c r="H33" s="205"/>
      <c r="I33" s="205"/>
      <c r="J33" s="205"/>
      <c r="K33" s="174"/>
      <c r="L33" s="205"/>
      <c r="M33" s="205"/>
      <c r="N33" s="205"/>
      <c r="O33" s="205"/>
      <c r="P33" s="174"/>
      <c r="Q33" s="174"/>
      <c r="R33" s="174"/>
      <c r="S33" s="174"/>
      <c r="T33" s="174"/>
      <c r="U33" s="174"/>
      <c r="V33" s="174"/>
      <c r="W33" s="174"/>
      <c r="X33" s="174"/>
      <c r="Y33" s="174"/>
      <c r="Z33" s="174"/>
      <c r="AA33" s="174"/>
      <c r="AB33" s="174"/>
      <c r="AC33" s="174"/>
      <c r="AD33" s="174"/>
      <c r="AE33" s="174"/>
      <c r="AF33" s="174"/>
      <c r="AG33" s="174"/>
      <c r="AH33" s="174"/>
      <c r="AI33" s="174"/>
      <c r="AJ33" s="174"/>
      <c r="AK33" s="174"/>
    </row>
    <row r="34" spans="1:37" ht="27" customHeight="1" x14ac:dyDescent="0.25">
      <c r="A34" s="172"/>
      <c r="B34" s="204"/>
      <c r="C34" s="205"/>
      <c r="D34" s="168" t="str">
        <f>'TITLE PAGE'!B13</f>
        <v xml:space="preserve">Chosen Level of Service:  </v>
      </c>
      <c r="E34" s="213" t="str">
        <f>'TITLE PAGE'!D13</f>
        <v>1 in 40 years</v>
      </c>
      <c r="F34" s="205"/>
      <c r="G34" s="205"/>
      <c r="H34" s="205"/>
      <c r="I34" s="205"/>
      <c r="J34" s="205"/>
      <c r="K34" s="174"/>
      <c r="L34" s="205"/>
      <c r="M34" s="205"/>
      <c r="N34" s="205"/>
      <c r="O34" s="205"/>
      <c r="P34" s="174"/>
      <c r="Q34" s="174"/>
      <c r="R34" s="174"/>
      <c r="S34" s="174"/>
      <c r="T34" s="174"/>
      <c r="U34" s="174"/>
      <c r="V34" s="174"/>
      <c r="W34" s="174"/>
      <c r="X34" s="174"/>
      <c r="Y34" s="174"/>
      <c r="Z34" s="174"/>
      <c r="AA34" s="174"/>
      <c r="AB34" s="174"/>
      <c r="AC34" s="174"/>
      <c r="AD34" s="174"/>
      <c r="AE34" s="174"/>
      <c r="AF34" s="174"/>
      <c r="AG34" s="174"/>
      <c r="AH34" s="174"/>
      <c r="AI34" s="174"/>
      <c r="AJ34" s="174"/>
      <c r="AK34" s="174"/>
    </row>
    <row r="35" spans="1:37" ht="27" customHeight="1" x14ac:dyDescent="0.25">
      <c r="A35" s="172"/>
      <c r="B35" s="204"/>
      <c r="C35" s="205"/>
      <c r="D35" s="205"/>
      <c r="E35" s="214"/>
      <c r="F35" s="205"/>
      <c r="G35" s="205"/>
      <c r="H35" s="205"/>
      <c r="I35" s="205"/>
      <c r="J35" s="205"/>
      <c r="K35" s="174"/>
      <c r="L35" s="205"/>
      <c r="M35" s="205"/>
      <c r="N35" s="205"/>
      <c r="O35" s="205"/>
      <c r="P35" s="174"/>
      <c r="Q35" s="174"/>
      <c r="R35" s="174"/>
      <c r="S35" s="174"/>
      <c r="T35" s="174"/>
      <c r="U35" s="174"/>
      <c r="V35" s="174"/>
      <c r="W35" s="174"/>
      <c r="X35" s="174"/>
      <c r="Y35" s="174"/>
      <c r="Z35" s="174"/>
      <c r="AA35" s="174"/>
      <c r="AB35" s="174"/>
      <c r="AC35" s="174"/>
      <c r="AD35" s="174"/>
      <c r="AE35" s="174"/>
      <c r="AF35" s="174"/>
      <c r="AG35" s="174"/>
      <c r="AH35" s="174"/>
      <c r="AI35" s="174"/>
      <c r="AJ35" s="174"/>
      <c r="AK35" s="174"/>
    </row>
  </sheetData>
  <mergeCells count="3">
    <mergeCell ref="I1:J1"/>
    <mergeCell ref="B4:B17"/>
    <mergeCell ref="B18:B2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55" zoomScaleNormal="55" workbookViewId="0">
      <selection activeCell="N23" sqref="N23"/>
    </sheetView>
  </sheetViews>
  <sheetFormatPr defaultColWidth="8.88671875" defaultRowHeight="15" x14ac:dyDescent="0.2"/>
  <cols>
    <col min="1" max="1" width="2.109375" customWidth="1"/>
    <col min="2" max="3" width="6.88671875" customWidth="1"/>
    <col min="4" max="4" width="36.77734375" customWidth="1"/>
    <col min="5" max="5" width="38.109375" customWidth="1"/>
    <col min="6" max="6" width="6.88671875" customWidth="1"/>
    <col min="7" max="7" width="8.21875" bestFit="1" customWidth="1"/>
    <col min="8" max="8" width="13.21875" customWidth="1"/>
    <col min="9" max="36" width="11.44140625" customWidth="1"/>
    <col min="257" max="257" width="2.109375" customWidth="1"/>
    <col min="258" max="259" width="6.88671875" customWidth="1"/>
    <col min="260" max="260" width="43.44140625" customWidth="1"/>
    <col min="261" max="261" width="38.109375" customWidth="1"/>
    <col min="262" max="262" width="6.88671875" customWidth="1"/>
    <col min="263" max="263" width="8.21875" bestFit="1" customWidth="1"/>
    <col min="264" max="264" width="13.21875" customWidth="1"/>
    <col min="265" max="292" width="11.44140625" customWidth="1"/>
    <col min="513" max="513" width="2.109375" customWidth="1"/>
    <col min="514" max="515" width="6.88671875" customWidth="1"/>
    <col min="516" max="516" width="43.44140625" customWidth="1"/>
    <col min="517" max="517" width="38.109375" customWidth="1"/>
    <col min="518" max="518" width="6.88671875" customWidth="1"/>
    <col min="519" max="519" width="8.21875" bestFit="1" customWidth="1"/>
    <col min="520" max="520" width="13.21875" customWidth="1"/>
    <col min="521" max="548" width="11.44140625" customWidth="1"/>
    <col min="769" max="769" width="2.109375" customWidth="1"/>
    <col min="770" max="771" width="6.88671875" customWidth="1"/>
    <col min="772" max="772" width="43.44140625" customWidth="1"/>
    <col min="773" max="773" width="38.109375" customWidth="1"/>
    <col min="774" max="774" width="6.88671875" customWidth="1"/>
    <col min="775" max="775" width="8.21875" bestFit="1" customWidth="1"/>
    <col min="776" max="776" width="13.21875" customWidth="1"/>
    <col min="777" max="804" width="11.44140625" customWidth="1"/>
    <col min="1025" max="1025" width="2.109375" customWidth="1"/>
    <col min="1026" max="1027" width="6.88671875" customWidth="1"/>
    <col min="1028" max="1028" width="43.44140625" customWidth="1"/>
    <col min="1029" max="1029" width="38.109375" customWidth="1"/>
    <col min="1030" max="1030" width="6.88671875" customWidth="1"/>
    <col min="1031" max="1031" width="8.21875" bestFit="1" customWidth="1"/>
    <col min="1032" max="1032" width="13.21875" customWidth="1"/>
    <col min="1033" max="1060" width="11.44140625" customWidth="1"/>
    <col min="1281" max="1281" width="2.109375" customWidth="1"/>
    <col min="1282" max="1283" width="6.88671875" customWidth="1"/>
    <col min="1284" max="1284" width="43.44140625" customWidth="1"/>
    <col min="1285" max="1285" width="38.109375" customWidth="1"/>
    <col min="1286" max="1286" width="6.88671875" customWidth="1"/>
    <col min="1287" max="1287" width="8.21875" bestFit="1" customWidth="1"/>
    <col min="1288" max="1288" width="13.21875" customWidth="1"/>
    <col min="1289" max="1316" width="11.44140625" customWidth="1"/>
    <col min="1537" max="1537" width="2.109375" customWidth="1"/>
    <col min="1538" max="1539" width="6.88671875" customWidth="1"/>
    <col min="1540" max="1540" width="43.44140625" customWidth="1"/>
    <col min="1541" max="1541" width="38.109375" customWidth="1"/>
    <col min="1542" max="1542" width="6.88671875" customWidth="1"/>
    <col min="1543" max="1543" width="8.21875" bestFit="1" customWidth="1"/>
    <col min="1544" max="1544" width="13.21875" customWidth="1"/>
    <col min="1545" max="1572" width="11.44140625" customWidth="1"/>
    <col min="1793" max="1793" width="2.109375" customWidth="1"/>
    <col min="1794" max="1795" width="6.88671875" customWidth="1"/>
    <col min="1796" max="1796" width="43.44140625" customWidth="1"/>
    <col min="1797" max="1797" width="38.109375" customWidth="1"/>
    <col min="1798" max="1798" width="6.88671875" customWidth="1"/>
    <col min="1799" max="1799" width="8.21875" bestFit="1" customWidth="1"/>
    <col min="1800" max="1800" width="13.21875" customWidth="1"/>
    <col min="1801" max="1828" width="11.44140625" customWidth="1"/>
    <col min="2049" max="2049" width="2.109375" customWidth="1"/>
    <col min="2050" max="2051" width="6.88671875" customWidth="1"/>
    <col min="2052" max="2052" width="43.44140625" customWidth="1"/>
    <col min="2053" max="2053" width="38.109375" customWidth="1"/>
    <col min="2054" max="2054" width="6.88671875" customWidth="1"/>
    <col min="2055" max="2055" width="8.21875" bestFit="1" customWidth="1"/>
    <col min="2056" max="2056" width="13.21875" customWidth="1"/>
    <col min="2057" max="2084" width="11.44140625" customWidth="1"/>
    <col min="2305" max="2305" width="2.109375" customWidth="1"/>
    <col min="2306" max="2307" width="6.88671875" customWidth="1"/>
    <col min="2308" max="2308" width="43.44140625" customWidth="1"/>
    <col min="2309" max="2309" width="38.109375" customWidth="1"/>
    <col min="2310" max="2310" width="6.88671875" customWidth="1"/>
    <col min="2311" max="2311" width="8.21875" bestFit="1" customWidth="1"/>
    <col min="2312" max="2312" width="13.21875" customWidth="1"/>
    <col min="2313" max="2340" width="11.44140625" customWidth="1"/>
    <col min="2561" max="2561" width="2.109375" customWidth="1"/>
    <col min="2562" max="2563" width="6.88671875" customWidth="1"/>
    <col min="2564" max="2564" width="43.44140625" customWidth="1"/>
    <col min="2565" max="2565" width="38.109375" customWidth="1"/>
    <col min="2566" max="2566" width="6.88671875" customWidth="1"/>
    <col min="2567" max="2567" width="8.21875" bestFit="1" customWidth="1"/>
    <col min="2568" max="2568" width="13.21875" customWidth="1"/>
    <col min="2569" max="2596" width="11.44140625" customWidth="1"/>
    <col min="2817" max="2817" width="2.109375" customWidth="1"/>
    <col min="2818" max="2819" width="6.88671875" customWidth="1"/>
    <col min="2820" max="2820" width="43.44140625" customWidth="1"/>
    <col min="2821" max="2821" width="38.109375" customWidth="1"/>
    <col min="2822" max="2822" width="6.88671875" customWidth="1"/>
    <col min="2823" max="2823" width="8.21875" bestFit="1" customWidth="1"/>
    <col min="2824" max="2824" width="13.21875" customWidth="1"/>
    <col min="2825" max="2852" width="11.44140625" customWidth="1"/>
    <col min="3073" max="3073" width="2.109375" customWidth="1"/>
    <col min="3074" max="3075" width="6.88671875" customWidth="1"/>
    <col min="3076" max="3076" width="43.44140625" customWidth="1"/>
    <col min="3077" max="3077" width="38.109375" customWidth="1"/>
    <col min="3078" max="3078" width="6.88671875" customWidth="1"/>
    <col min="3079" max="3079" width="8.21875" bestFit="1" customWidth="1"/>
    <col min="3080" max="3080" width="13.21875" customWidth="1"/>
    <col min="3081" max="3108" width="11.44140625" customWidth="1"/>
    <col min="3329" max="3329" width="2.109375" customWidth="1"/>
    <col min="3330" max="3331" width="6.88671875" customWidth="1"/>
    <col min="3332" max="3332" width="43.44140625" customWidth="1"/>
    <col min="3333" max="3333" width="38.109375" customWidth="1"/>
    <col min="3334" max="3334" width="6.88671875" customWidth="1"/>
    <col min="3335" max="3335" width="8.21875" bestFit="1" customWidth="1"/>
    <col min="3336" max="3336" width="13.21875" customWidth="1"/>
    <col min="3337" max="3364" width="11.44140625" customWidth="1"/>
    <col min="3585" max="3585" width="2.109375" customWidth="1"/>
    <col min="3586" max="3587" width="6.88671875" customWidth="1"/>
    <col min="3588" max="3588" width="43.44140625" customWidth="1"/>
    <col min="3589" max="3589" width="38.109375" customWidth="1"/>
    <col min="3590" max="3590" width="6.88671875" customWidth="1"/>
    <col min="3591" max="3591" width="8.21875" bestFit="1" customWidth="1"/>
    <col min="3592" max="3592" width="13.21875" customWidth="1"/>
    <col min="3593" max="3620" width="11.44140625" customWidth="1"/>
    <col min="3841" max="3841" width="2.109375" customWidth="1"/>
    <col min="3842" max="3843" width="6.88671875" customWidth="1"/>
    <col min="3844" max="3844" width="43.44140625" customWidth="1"/>
    <col min="3845" max="3845" width="38.109375" customWidth="1"/>
    <col min="3846" max="3846" width="6.88671875" customWidth="1"/>
    <col min="3847" max="3847" width="8.21875" bestFit="1" customWidth="1"/>
    <col min="3848" max="3848" width="13.21875" customWidth="1"/>
    <col min="3849" max="3876" width="11.44140625" customWidth="1"/>
    <col min="4097" max="4097" width="2.109375" customWidth="1"/>
    <col min="4098" max="4099" width="6.88671875" customWidth="1"/>
    <col min="4100" max="4100" width="43.44140625" customWidth="1"/>
    <col min="4101" max="4101" width="38.109375" customWidth="1"/>
    <col min="4102" max="4102" width="6.88671875" customWidth="1"/>
    <col min="4103" max="4103" width="8.21875" bestFit="1" customWidth="1"/>
    <col min="4104" max="4104" width="13.21875" customWidth="1"/>
    <col min="4105" max="4132" width="11.44140625" customWidth="1"/>
    <col min="4353" max="4353" width="2.109375" customWidth="1"/>
    <col min="4354" max="4355" width="6.88671875" customWidth="1"/>
    <col min="4356" max="4356" width="43.44140625" customWidth="1"/>
    <col min="4357" max="4357" width="38.109375" customWidth="1"/>
    <col min="4358" max="4358" width="6.88671875" customWidth="1"/>
    <col min="4359" max="4359" width="8.21875" bestFit="1" customWidth="1"/>
    <col min="4360" max="4360" width="13.21875" customWidth="1"/>
    <col min="4361" max="4388" width="11.44140625" customWidth="1"/>
    <col min="4609" max="4609" width="2.109375" customWidth="1"/>
    <col min="4610" max="4611" width="6.88671875" customWidth="1"/>
    <col min="4612" max="4612" width="43.44140625" customWidth="1"/>
    <col min="4613" max="4613" width="38.109375" customWidth="1"/>
    <col min="4614" max="4614" width="6.88671875" customWidth="1"/>
    <col min="4615" max="4615" width="8.21875" bestFit="1" customWidth="1"/>
    <col min="4616" max="4616" width="13.21875" customWidth="1"/>
    <col min="4617" max="4644" width="11.44140625" customWidth="1"/>
    <col min="4865" max="4865" width="2.109375" customWidth="1"/>
    <col min="4866" max="4867" width="6.88671875" customWidth="1"/>
    <col min="4868" max="4868" width="43.44140625" customWidth="1"/>
    <col min="4869" max="4869" width="38.109375" customWidth="1"/>
    <col min="4870" max="4870" width="6.88671875" customWidth="1"/>
    <col min="4871" max="4871" width="8.21875" bestFit="1" customWidth="1"/>
    <col min="4872" max="4872" width="13.21875" customWidth="1"/>
    <col min="4873" max="4900" width="11.44140625" customWidth="1"/>
    <col min="5121" max="5121" width="2.109375" customWidth="1"/>
    <col min="5122" max="5123" width="6.88671875" customWidth="1"/>
    <col min="5124" max="5124" width="43.44140625" customWidth="1"/>
    <col min="5125" max="5125" width="38.109375" customWidth="1"/>
    <col min="5126" max="5126" width="6.88671875" customWidth="1"/>
    <col min="5127" max="5127" width="8.21875" bestFit="1" customWidth="1"/>
    <col min="5128" max="5128" width="13.21875" customWidth="1"/>
    <col min="5129" max="5156" width="11.44140625" customWidth="1"/>
    <col min="5377" max="5377" width="2.109375" customWidth="1"/>
    <col min="5378" max="5379" width="6.88671875" customWidth="1"/>
    <col min="5380" max="5380" width="43.44140625" customWidth="1"/>
    <col min="5381" max="5381" width="38.109375" customWidth="1"/>
    <col min="5382" max="5382" width="6.88671875" customWidth="1"/>
    <col min="5383" max="5383" width="8.21875" bestFit="1" customWidth="1"/>
    <col min="5384" max="5384" width="13.21875" customWidth="1"/>
    <col min="5385" max="5412" width="11.44140625" customWidth="1"/>
    <col min="5633" max="5633" width="2.109375" customWidth="1"/>
    <col min="5634" max="5635" width="6.88671875" customWidth="1"/>
    <col min="5636" max="5636" width="43.44140625" customWidth="1"/>
    <col min="5637" max="5637" width="38.109375" customWidth="1"/>
    <col min="5638" max="5638" width="6.88671875" customWidth="1"/>
    <col min="5639" max="5639" width="8.21875" bestFit="1" customWidth="1"/>
    <col min="5640" max="5640" width="13.21875" customWidth="1"/>
    <col min="5641" max="5668" width="11.44140625" customWidth="1"/>
    <col min="5889" max="5889" width="2.109375" customWidth="1"/>
    <col min="5890" max="5891" width="6.88671875" customWidth="1"/>
    <col min="5892" max="5892" width="43.44140625" customWidth="1"/>
    <col min="5893" max="5893" width="38.109375" customWidth="1"/>
    <col min="5894" max="5894" width="6.88671875" customWidth="1"/>
    <col min="5895" max="5895" width="8.21875" bestFit="1" customWidth="1"/>
    <col min="5896" max="5896" width="13.21875" customWidth="1"/>
    <col min="5897" max="5924" width="11.44140625" customWidth="1"/>
    <col min="6145" max="6145" width="2.109375" customWidth="1"/>
    <col min="6146" max="6147" width="6.88671875" customWidth="1"/>
    <col min="6148" max="6148" width="43.44140625" customWidth="1"/>
    <col min="6149" max="6149" width="38.109375" customWidth="1"/>
    <col min="6150" max="6150" width="6.88671875" customWidth="1"/>
    <col min="6151" max="6151" width="8.21875" bestFit="1" customWidth="1"/>
    <col min="6152" max="6152" width="13.21875" customWidth="1"/>
    <col min="6153" max="6180" width="11.44140625" customWidth="1"/>
    <col min="6401" max="6401" width="2.109375" customWidth="1"/>
    <col min="6402" max="6403" width="6.88671875" customWidth="1"/>
    <col min="6404" max="6404" width="43.44140625" customWidth="1"/>
    <col min="6405" max="6405" width="38.109375" customWidth="1"/>
    <col min="6406" max="6406" width="6.88671875" customWidth="1"/>
    <col min="6407" max="6407" width="8.21875" bestFit="1" customWidth="1"/>
    <col min="6408" max="6408" width="13.21875" customWidth="1"/>
    <col min="6409" max="6436" width="11.44140625" customWidth="1"/>
    <col min="6657" max="6657" width="2.109375" customWidth="1"/>
    <col min="6658" max="6659" width="6.88671875" customWidth="1"/>
    <col min="6660" max="6660" width="43.44140625" customWidth="1"/>
    <col min="6661" max="6661" width="38.109375" customWidth="1"/>
    <col min="6662" max="6662" width="6.88671875" customWidth="1"/>
    <col min="6663" max="6663" width="8.21875" bestFit="1" customWidth="1"/>
    <col min="6664" max="6664" width="13.21875" customWidth="1"/>
    <col min="6665" max="6692" width="11.44140625" customWidth="1"/>
    <col min="6913" max="6913" width="2.109375" customWidth="1"/>
    <col min="6914" max="6915" width="6.88671875" customWidth="1"/>
    <col min="6916" max="6916" width="43.44140625" customWidth="1"/>
    <col min="6917" max="6917" width="38.109375" customWidth="1"/>
    <col min="6918" max="6918" width="6.88671875" customWidth="1"/>
    <col min="6919" max="6919" width="8.21875" bestFit="1" customWidth="1"/>
    <col min="6920" max="6920" width="13.21875" customWidth="1"/>
    <col min="6921" max="6948" width="11.44140625" customWidth="1"/>
    <col min="7169" max="7169" width="2.109375" customWidth="1"/>
    <col min="7170" max="7171" width="6.88671875" customWidth="1"/>
    <col min="7172" max="7172" width="43.44140625" customWidth="1"/>
    <col min="7173" max="7173" width="38.109375" customWidth="1"/>
    <col min="7174" max="7174" width="6.88671875" customWidth="1"/>
    <col min="7175" max="7175" width="8.21875" bestFit="1" customWidth="1"/>
    <col min="7176" max="7176" width="13.21875" customWidth="1"/>
    <col min="7177" max="7204" width="11.44140625" customWidth="1"/>
    <col min="7425" max="7425" width="2.109375" customWidth="1"/>
    <col min="7426" max="7427" width="6.88671875" customWidth="1"/>
    <col min="7428" max="7428" width="43.44140625" customWidth="1"/>
    <col min="7429" max="7429" width="38.109375" customWidth="1"/>
    <col min="7430" max="7430" width="6.88671875" customWidth="1"/>
    <col min="7431" max="7431" width="8.21875" bestFit="1" customWidth="1"/>
    <col min="7432" max="7432" width="13.21875" customWidth="1"/>
    <col min="7433" max="7460" width="11.44140625" customWidth="1"/>
    <col min="7681" max="7681" width="2.109375" customWidth="1"/>
    <col min="7682" max="7683" width="6.88671875" customWidth="1"/>
    <col min="7684" max="7684" width="43.44140625" customWidth="1"/>
    <col min="7685" max="7685" width="38.109375" customWidth="1"/>
    <col min="7686" max="7686" width="6.88671875" customWidth="1"/>
    <col min="7687" max="7687" width="8.21875" bestFit="1" customWidth="1"/>
    <col min="7688" max="7688" width="13.21875" customWidth="1"/>
    <col min="7689" max="7716" width="11.44140625" customWidth="1"/>
    <col min="7937" max="7937" width="2.109375" customWidth="1"/>
    <col min="7938" max="7939" width="6.88671875" customWidth="1"/>
    <col min="7940" max="7940" width="43.44140625" customWidth="1"/>
    <col min="7941" max="7941" width="38.109375" customWidth="1"/>
    <col min="7942" max="7942" width="6.88671875" customWidth="1"/>
    <col min="7943" max="7943" width="8.21875" bestFit="1" customWidth="1"/>
    <col min="7944" max="7944" width="13.21875" customWidth="1"/>
    <col min="7945" max="7972" width="11.44140625" customWidth="1"/>
    <col min="8193" max="8193" width="2.109375" customWidth="1"/>
    <col min="8194" max="8195" width="6.88671875" customWidth="1"/>
    <col min="8196" max="8196" width="43.44140625" customWidth="1"/>
    <col min="8197" max="8197" width="38.109375" customWidth="1"/>
    <col min="8198" max="8198" width="6.88671875" customWidth="1"/>
    <col min="8199" max="8199" width="8.21875" bestFit="1" customWidth="1"/>
    <col min="8200" max="8200" width="13.21875" customWidth="1"/>
    <col min="8201" max="8228" width="11.44140625" customWidth="1"/>
    <col min="8449" max="8449" width="2.109375" customWidth="1"/>
    <col min="8450" max="8451" width="6.88671875" customWidth="1"/>
    <col min="8452" max="8452" width="43.44140625" customWidth="1"/>
    <col min="8453" max="8453" width="38.109375" customWidth="1"/>
    <col min="8454" max="8454" width="6.88671875" customWidth="1"/>
    <col min="8455" max="8455" width="8.21875" bestFit="1" customWidth="1"/>
    <col min="8456" max="8456" width="13.21875" customWidth="1"/>
    <col min="8457" max="8484" width="11.44140625" customWidth="1"/>
    <col min="8705" max="8705" width="2.109375" customWidth="1"/>
    <col min="8706" max="8707" width="6.88671875" customWidth="1"/>
    <col min="8708" max="8708" width="43.44140625" customWidth="1"/>
    <col min="8709" max="8709" width="38.109375" customWidth="1"/>
    <col min="8710" max="8710" width="6.88671875" customWidth="1"/>
    <col min="8711" max="8711" width="8.21875" bestFit="1" customWidth="1"/>
    <col min="8712" max="8712" width="13.21875" customWidth="1"/>
    <col min="8713" max="8740" width="11.44140625" customWidth="1"/>
    <col min="8961" max="8961" width="2.109375" customWidth="1"/>
    <col min="8962" max="8963" width="6.88671875" customWidth="1"/>
    <col min="8964" max="8964" width="43.44140625" customWidth="1"/>
    <col min="8965" max="8965" width="38.109375" customWidth="1"/>
    <col min="8966" max="8966" width="6.88671875" customWidth="1"/>
    <col min="8967" max="8967" width="8.21875" bestFit="1" customWidth="1"/>
    <col min="8968" max="8968" width="13.21875" customWidth="1"/>
    <col min="8969" max="8996" width="11.44140625" customWidth="1"/>
    <col min="9217" max="9217" width="2.109375" customWidth="1"/>
    <col min="9218" max="9219" width="6.88671875" customWidth="1"/>
    <col min="9220" max="9220" width="43.44140625" customWidth="1"/>
    <col min="9221" max="9221" width="38.109375" customWidth="1"/>
    <col min="9222" max="9222" width="6.88671875" customWidth="1"/>
    <col min="9223" max="9223" width="8.21875" bestFit="1" customWidth="1"/>
    <col min="9224" max="9224" width="13.21875" customWidth="1"/>
    <col min="9225" max="9252" width="11.44140625" customWidth="1"/>
    <col min="9473" max="9473" width="2.109375" customWidth="1"/>
    <col min="9474" max="9475" width="6.88671875" customWidth="1"/>
    <col min="9476" max="9476" width="43.44140625" customWidth="1"/>
    <col min="9477" max="9477" width="38.109375" customWidth="1"/>
    <col min="9478" max="9478" width="6.88671875" customWidth="1"/>
    <col min="9479" max="9479" width="8.21875" bestFit="1" customWidth="1"/>
    <col min="9480" max="9480" width="13.21875" customWidth="1"/>
    <col min="9481" max="9508" width="11.44140625" customWidth="1"/>
    <col min="9729" max="9729" width="2.109375" customWidth="1"/>
    <col min="9730" max="9731" width="6.88671875" customWidth="1"/>
    <col min="9732" max="9732" width="43.44140625" customWidth="1"/>
    <col min="9733" max="9733" width="38.109375" customWidth="1"/>
    <col min="9734" max="9734" width="6.88671875" customWidth="1"/>
    <col min="9735" max="9735" width="8.21875" bestFit="1" customWidth="1"/>
    <col min="9736" max="9736" width="13.21875" customWidth="1"/>
    <col min="9737" max="9764" width="11.44140625" customWidth="1"/>
    <col min="9985" max="9985" width="2.109375" customWidth="1"/>
    <col min="9986" max="9987" width="6.88671875" customWidth="1"/>
    <col min="9988" max="9988" width="43.44140625" customWidth="1"/>
    <col min="9989" max="9989" width="38.109375" customWidth="1"/>
    <col min="9990" max="9990" width="6.88671875" customWidth="1"/>
    <col min="9991" max="9991" width="8.21875" bestFit="1" customWidth="1"/>
    <col min="9992" max="9992" width="13.21875" customWidth="1"/>
    <col min="9993" max="10020" width="11.44140625" customWidth="1"/>
    <col min="10241" max="10241" width="2.109375" customWidth="1"/>
    <col min="10242" max="10243" width="6.88671875" customWidth="1"/>
    <col min="10244" max="10244" width="43.44140625" customWidth="1"/>
    <col min="10245" max="10245" width="38.109375" customWidth="1"/>
    <col min="10246" max="10246" width="6.88671875" customWidth="1"/>
    <col min="10247" max="10247" width="8.21875" bestFit="1" customWidth="1"/>
    <col min="10248" max="10248" width="13.21875" customWidth="1"/>
    <col min="10249" max="10276" width="11.44140625" customWidth="1"/>
    <col min="10497" max="10497" width="2.109375" customWidth="1"/>
    <col min="10498" max="10499" width="6.88671875" customWidth="1"/>
    <col min="10500" max="10500" width="43.44140625" customWidth="1"/>
    <col min="10501" max="10501" width="38.109375" customWidth="1"/>
    <col min="10502" max="10502" width="6.88671875" customWidth="1"/>
    <col min="10503" max="10503" width="8.21875" bestFit="1" customWidth="1"/>
    <col min="10504" max="10504" width="13.21875" customWidth="1"/>
    <col min="10505" max="10532" width="11.44140625" customWidth="1"/>
    <col min="10753" max="10753" width="2.109375" customWidth="1"/>
    <col min="10754" max="10755" width="6.88671875" customWidth="1"/>
    <col min="10756" max="10756" width="43.44140625" customWidth="1"/>
    <col min="10757" max="10757" width="38.109375" customWidth="1"/>
    <col min="10758" max="10758" width="6.88671875" customWidth="1"/>
    <col min="10759" max="10759" width="8.21875" bestFit="1" customWidth="1"/>
    <col min="10760" max="10760" width="13.21875" customWidth="1"/>
    <col min="10761" max="10788" width="11.44140625" customWidth="1"/>
    <col min="11009" max="11009" width="2.109375" customWidth="1"/>
    <col min="11010" max="11011" width="6.88671875" customWidth="1"/>
    <col min="11012" max="11012" width="43.44140625" customWidth="1"/>
    <col min="11013" max="11013" width="38.109375" customWidth="1"/>
    <col min="11014" max="11014" width="6.88671875" customWidth="1"/>
    <col min="11015" max="11015" width="8.21875" bestFit="1" customWidth="1"/>
    <col min="11016" max="11016" width="13.21875" customWidth="1"/>
    <col min="11017" max="11044" width="11.44140625" customWidth="1"/>
    <col min="11265" max="11265" width="2.109375" customWidth="1"/>
    <col min="11266" max="11267" width="6.88671875" customWidth="1"/>
    <col min="11268" max="11268" width="43.44140625" customWidth="1"/>
    <col min="11269" max="11269" width="38.109375" customWidth="1"/>
    <col min="11270" max="11270" width="6.88671875" customWidth="1"/>
    <col min="11271" max="11271" width="8.21875" bestFit="1" customWidth="1"/>
    <col min="11272" max="11272" width="13.21875" customWidth="1"/>
    <col min="11273" max="11300" width="11.44140625" customWidth="1"/>
    <col min="11521" max="11521" width="2.109375" customWidth="1"/>
    <col min="11522" max="11523" width="6.88671875" customWidth="1"/>
    <col min="11524" max="11524" width="43.44140625" customWidth="1"/>
    <col min="11525" max="11525" width="38.109375" customWidth="1"/>
    <col min="11526" max="11526" width="6.88671875" customWidth="1"/>
    <col min="11527" max="11527" width="8.21875" bestFit="1" customWidth="1"/>
    <col min="11528" max="11528" width="13.21875" customWidth="1"/>
    <col min="11529" max="11556" width="11.44140625" customWidth="1"/>
    <col min="11777" max="11777" width="2.109375" customWidth="1"/>
    <col min="11778" max="11779" width="6.88671875" customWidth="1"/>
    <col min="11780" max="11780" width="43.44140625" customWidth="1"/>
    <col min="11781" max="11781" width="38.109375" customWidth="1"/>
    <col min="11782" max="11782" width="6.88671875" customWidth="1"/>
    <col min="11783" max="11783" width="8.21875" bestFit="1" customWidth="1"/>
    <col min="11784" max="11784" width="13.21875" customWidth="1"/>
    <col min="11785" max="11812" width="11.44140625" customWidth="1"/>
    <col min="12033" max="12033" width="2.109375" customWidth="1"/>
    <col min="12034" max="12035" width="6.88671875" customWidth="1"/>
    <col min="12036" max="12036" width="43.44140625" customWidth="1"/>
    <col min="12037" max="12037" width="38.109375" customWidth="1"/>
    <col min="12038" max="12038" width="6.88671875" customWidth="1"/>
    <col min="12039" max="12039" width="8.21875" bestFit="1" customWidth="1"/>
    <col min="12040" max="12040" width="13.21875" customWidth="1"/>
    <col min="12041" max="12068" width="11.44140625" customWidth="1"/>
    <col min="12289" max="12289" width="2.109375" customWidth="1"/>
    <col min="12290" max="12291" width="6.88671875" customWidth="1"/>
    <col min="12292" max="12292" width="43.44140625" customWidth="1"/>
    <col min="12293" max="12293" width="38.109375" customWidth="1"/>
    <col min="12294" max="12294" width="6.88671875" customWidth="1"/>
    <col min="12295" max="12295" width="8.21875" bestFit="1" customWidth="1"/>
    <col min="12296" max="12296" width="13.21875" customWidth="1"/>
    <col min="12297" max="12324" width="11.44140625" customWidth="1"/>
    <col min="12545" max="12545" width="2.109375" customWidth="1"/>
    <col min="12546" max="12547" width="6.88671875" customWidth="1"/>
    <col min="12548" max="12548" width="43.44140625" customWidth="1"/>
    <col min="12549" max="12549" width="38.109375" customWidth="1"/>
    <col min="12550" max="12550" width="6.88671875" customWidth="1"/>
    <col min="12551" max="12551" width="8.21875" bestFit="1" customWidth="1"/>
    <col min="12552" max="12552" width="13.21875" customWidth="1"/>
    <col min="12553" max="12580" width="11.44140625" customWidth="1"/>
    <col min="12801" max="12801" width="2.109375" customWidth="1"/>
    <col min="12802" max="12803" width="6.88671875" customWidth="1"/>
    <col min="12804" max="12804" width="43.44140625" customWidth="1"/>
    <col min="12805" max="12805" width="38.109375" customWidth="1"/>
    <col min="12806" max="12806" width="6.88671875" customWidth="1"/>
    <col min="12807" max="12807" width="8.21875" bestFit="1" customWidth="1"/>
    <col min="12808" max="12808" width="13.21875" customWidth="1"/>
    <col min="12809" max="12836" width="11.44140625" customWidth="1"/>
    <col min="13057" max="13057" width="2.109375" customWidth="1"/>
    <col min="13058" max="13059" width="6.88671875" customWidth="1"/>
    <col min="13060" max="13060" width="43.44140625" customWidth="1"/>
    <col min="13061" max="13061" width="38.109375" customWidth="1"/>
    <col min="13062" max="13062" width="6.88671875" customWidth="1"/>
    <col min="13063" max="13063" width="8.21875" bestFit="1" customWidth="1"/>
    <col min="13064" max="13064" width="13.21875" customWidth="1"/>
    <col min="13065" max="13092" width="11.44140625" customWidth="1"/>
    <col min="13313" max="13313" width="2.109375" customWidth="1"/>
    <col min="13314" max="13315" width="6.88671875" customWidth="1"/>
    <col min="13316" max="13316" width="43.44140625" customWidth="1"/>
    <col min="13317" max="13317" width="38.109375" customWidth="1"/>
    <col min="13318" max="13318" width="6.88671875" customWidth="1"/>
    <col min="13319" max="13319" width="8.21875" bestFit="1" customWidth="1"/>
    <col min="13320" max="13320" width="13.21875" customWidth="1"/>
    <col min="13321" max="13348" width="11.44140625" customWidth="1"/>
    <col min="13569" max="13569" width="2.109375" customWidth="1"/>
    <col min="13570" max="13571" width="6.88671875" customWidth="1"/>
    <col min="13572" max="13572" width="43.44140625" customWidth="1"/>
    <col min="13573" max="13573" width="38.109375" customWidth="1"/>
    <col min="13574" max="13574" width="6.88671875" customWidth="1"/>
    <col min="13575" max="13575" width="8.21875" bestFit="1" customWidth="1"/>
    <col min="13576" max="13576" width="13.21875" customWidth="1"/>
    <col min="13577" max="13604" width="11.44140625" customWidth="1"/>
    <col min="13825" max="13825" width="2.109375" customWidth="1"/>
    <col min="13826" max="13827" width="6.88671875" customWidth="1"/>
    <col min="13828" max="13828" width="43.44140625" customWidth="1"/>
    <col min="13829" max="13829" width="38.109375" customWidth="1"/>
    <col min="13830" max="13830" width="6.88671875" customWidth="1"/>
    <col min="13831" max="13831" width="8.21875" bestFit="1" customWidth="1"/>
    <col min="13832" max="13832" width="13.21875" customWidth="1"/>
    <col min="13833" max="13860" width="11.44140625" customWidth="1"/>
    <col min="14081" max="14081" width="2.109375" customWidth="1"/>
    <col min="14082" max="14083" width="6.88671875" customWidth="1"/>
    <col min="14084" max="14084" width="43.44140625" customWidth="1"/>
    <col min="14085" max="14085" width="38.109375" customWidth="1"/>
    <col min="14086" max="14086" width="6.88671875" customWidth="1"/>
    <col min="14087" max="14087" width="8.21875" bestFit="1" customWidth="1"/>
    <col min="14088" max="14088" width="13.21875" customWidth="1"/>
    <col min="14089" max="14116" width="11.44140625" customWidth="1"/>
    <col min="14337" max="14337" width="2.109375" customWidth="1"/>
    <col min="14338" max="14339" width="6.88671875" customWidth="1"/>
    <col min="14340" max="14340" width="43.44140625" customWidth="1"/>
    <col min="14341" max="14341" width="38.109375" customWidth="1"/>
    <col min="14342" max="14342" width="6.88671875" customWidth="1"/>
    <col min="14343" max="14343" width="8.21875" bestFit="1" customWidth="1"/>
    <col min="14344" max="14344" width="13.21875" customWidth="1"/>
    <col min="14345" max="14372" width="11.44140625" customWidth="1"/>
    <col min="14593" max="14593" width="2.109375" customWidth="1"/>
    <col min="14594" max="14595" width="6.88671875" customWidth="1"/>
    <col min="14596" max="14596" width="43.44140625" customWidth="1"/>
    <col min="14597" max="14597" width="38.109375" customWidth="1"/>
    <col min="14598" max="14598" width="6.88671875" customWidth="1"/>
    <col min="14599" max="14599" width="8.21875" bestFit="1" customWidth="1"/>
    <col min="14600" max="14600" width="13.21875" customWidth="1"/>
    <col min="14601" max="14628" width="11.44140625" customWidth="1"/>
    <col min="14849" max="14849" width="2.109375" customWidth="1"/>
    <col min="14850" max="14851" width="6.88671875" customWidth="1"/>
    <col min="14852" max="14852" width="43.44140625" customWidth="1"/>
    <col min="14853" max="14853" width="38.109375" customWidth="1"/>
    <col min="14854" max="14854" width="6.88671875" customWidth="1"/>
    <col min="14855" max="14855" width="8.21875" bestFit="1" customWidth="1"/>
    <col min="14856" max="14856" width="13.21875" customWidth="1"/>
    <col min="14857" max="14884" width="11.44140625" customWidth="1"/>
    <col min="15105" max="15105" width="2.109375" customWidth="1"/>
    <col min="15106" max="15107" width="6.88671875" customWidth="1"/>
    <col min="15108" max="15108" width="43.44140625" customWidth="1"/>
    <col min="15109" max="15109" width="38.109375" customWidth="1"/>
    <col min="15110" max="15110" width="6.88671875" customWidth="1"/>
    <col min="15111" max="15111" width="8.21875" bestFit="1" customWidth="1"/>
    <col min="15112" max="15112" width="13.21875" customWidth="1"/>
    <col min="15113" max="15140" width="11.44140625" customWidth="1"/>
    <col min="15361" max="15361" width="2.109375" customWidth="1"/>
    <col min="15362" max="15363" width="6.88671875" customWidth="1"/>
    <col min="15364" max="15364" width="43.44140625" customWidth="1"/>
    <col min="15365" max="15365" width="38.109375" customWidth="1"/>
    <col min="15366" max="15366" width="6.88671875" customWidth="1"/>
    <col min="15367" max="15367" width="8.21875" bestFit="1" customWidth="1"/>
    <col min="15368" max="15368" width="13.21875" customWidth="1"/>
    <col min="15369" max="15396" width="11.44140625" customWidth="1"/>
    <col min="15617" max="15617" width="2.109375" customWidth="1"/>
    <col min="15618" max="15619" width="6.88671875" customWidth="1"/>
    <col min="15620" max="15620" width="43.44140625" customWidth="1"/>
    <col min="15621" max="15621" width="38.109375" customWidth="1"/>
    <col min="15622" max="15622" width="6.88671875" customWidth="1"/>
    <col min="15623" max="15623" width="8.21875" bestFit="1" customWidth="1"/>
    <col min="15624" max="15624" width="13.21875" customWidth="1"/>
    <col min="15625" max="15652" width="11.44140625" customWidth="1"/>
    <col min="15873" max="15873" width="2.109375" customWidth="1"/>
    <col min="15874" max="15875" width="6.88671875" customWidth="1"/>
    <col min="15876" max="15876" width="43.44140625" customWidth="1"/>
    <col min="15877" max="15877" width="38.109375" customWidth="1"/>
    <col min="15878" max="15878" width="6.88671875" customWidth="1"/>
    <col min="15879" max="15879" width="8.21875" bestFit="1" customWidth="1"/>
    <col min="15880" max="15880" width="13.21875" customWidth="1"/>
    <col min="15881" max="15908" width="11.44140625" customWidth="1"/>
    <col min="16129" max="16129" width="2.109375" customWidth="1"/>
    <col min="16130" max="16131" width="6.88671875" customWidth="1"/>
    <col min="16132" max="16132" width="43.44140625" customWidth="1"/>
    <col min="16133" max="16133" width="38.109375" customWidth="1"/>
    <col min="16134" max="16134" width="6.88671875" customWidth="1"/>
    <col min="16135" max="16135" width="8.21875" bestFit="1" customWidth="1"/>
    <col min="16136" max="16136" width="13.21875" customWidth="1"/>
    <col min="16137" max="16164" width="11.44140625" customWidth="1"/>
  </cols>
  <sheetData>
    <row r="1" spans="1:36" ht="18.75" thickBot="1" x14ac:dyDescent="0.25">
      <c r="A1" s="134"/>
      <c r="B1" s="178"/>
      <c r="C1" s="179" t="s">
        <v>188</v>
      </c>
      <c r="D1" s="215"/>
      <c r="E1" s="216"/>
      <c r="F1" s="217"/>
      <c r="G1" s="217"/>
      <c r="H1" s="217"/>
      <c r="I1" s="1052"/>
      <c r="J1" s="1041"/>
      <c r="K1" s="1041"/>
      <c r="L1" s="183"/>
      <c r="M1" s="183"/>
      <c r="N1" s="183"/>
      <c r="O1" s="183"/>
      <c r="P1" s="183"/>
      <c r="Q1" s="184"/>
      <c r="R1" s="184"/>
      <c r="S1" s="184"/>
      <c r="T1" s="184"/>
      <c r="U1" s="184"/>
      <c r="V1" s="184"/>
      <c r="W1" s="184"/>
      <c r="X1" s="184"/>
      <c r="Y1" s="184"/>
      <c r="Z1" s="184"/>
      <c r="AA1" s="184"/>
      <c r="AB1" s="184"/>
      <c r="AC1" s="184"/>
      <c r="AD1" s="184"/>
      <c r="AE1" s="184"/>
      <c r="AF1" s="184"/>
      <c r="AG1" s="184"/>
      <c r="AH1" s="186"/>
      <c r="AI1" s="184"/>
      <c r="AJ1" s="218"/>
    </row>
    <row r="2" spans="1:36" ht="32.25" thickBot="1" x14ac:dyDescent="0.25">
      <c r="A2" s="187"/>
      <c r="B2" s="188"/>
      <c r="C2" s="143" t="s">
        <v>112</v>
      </c>
      <c r="D2" s="144" t="s">
        <v>139</v>
      </c>
      <c r="E2" s="219" t="s">
        <v>113</v>
      </c>
      <c r="F2" s="144" t="s">
        <v>140</v>
      </c>
      <c r="G2" s="190" t="s">
        <v>189</v>
      </c>
      <c r="H2" s="220" t="str">
        <f>'TITLE PAGE'!D14</f>
        <v>2017-18</v>
      </c>
      <c r="I2" s="193" t="str">
        <f>'WRZ summary'!E5</f>
        <v>For info 2017-18</v>
      </c>
      <c r="J2" s="193" t="str">
        <f>'WRZ summary'!F5</f>
        <v>For info 2018-19</v>
      </c>
      <c r="K2" s="193"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222" t="str">
        <f>'WRZ summary'!AF5</f>
        <v>2044-45</v>
      </c>
    </row>
    <row r="3" spans="1:36" ht="25.15" customHeight="1" x14ac:dyDescent="0.2">
      <c r="A3" s="223"/>
      <c r="B3" s="1053" t="s">
        <v>190</v>
      </c>
      <c r="C3" s="444" t="s">
        <v>191</v>
      </c>
      <c r="D3" s="445" t="s">
        <v>192</v>
      </c>
      <c r="E3" s="446" t="s">
        <v>124</v>
      </c>
      <c r="F3" s="447" t="s">
        <v>75</v>
      </c>
      <c r="G3" s="448">
        <v>2</v>
      </c>
      <c r="H3" s="449">
        <v>54.370390360000002</v>
      </c>
      <c r="I3" s="450">
        <v>54.370390360000002</v>
      </c>
      <c r="J3" s="450">
        <v>54.037428566197526</v>
      </c>
      <c r="K3" s="450">
        <v>54.028438002696994</v>
      </c>
      <c r="L3" s="451">
        <v>54.030808544923367</v>
      </c>
      <c r="M3" s="451">
        <v>54.043414726608539</v>
      </c>
      <c r="N3" s="451">
        <v>54.065792044979482</v>
      </c>
      <c r="O3" s="451">
        <v>54.096132754615404</v>
      </c>
      <c r="P3" s="451">
        <v>54.133478979380236</v>
      </c>
      <c r="Q3" s="451">
        <v>54.178576791696521</v>
      </c>
      <c r="R3" s="451">
        <v>54.228422946963775</v>
      </c>
      <c r="S3" s="451">
        <v>54.284341376716924</v>
      </c>
      <c r="T3" s="451">
        <v>54.344068566826756</v>
      </c>
      <c r="U3" s="451">
        <v>54.407726451517526</v>
      </c>
      <c r="V3" s="451">
        <v>54.474913469247575</v>
      </c>
      <c r="W3" s="451">
        <v>54.545273639211494</v>
      </c>
      <c r="X3" s="451">
        <v>54.618490748664122</v>
      </c>
      <c r="Y3" s="451">
        <v>54.693449734128109</v>
      </c>
      <c r="Z3" s="451">
        <v>54.771378472479235</v>
      </c>
      <c r="AA3" s="451">
        <v>54.850562555137707</v>
      </c>
      <c r="AB3" s="451">
        <v>54.931548402353776</v>
      </c>
      <c r="AC3" s="451">
        <v>55.014116303290443</v>
      </c>
      <c r="AD3" s="451">
        <v>55.098851780218183</v>
      </c>
      <c r="AE3" s="451">
        <v>55.184220635511544</v>
      </c>
      <c r="AF3" s="451">
        <v>55.270808389045129</v>
      </c>
      <c r="AG3" s="451">
        <v>55.358591220639873</v>
      </c>
      <c r="AH3" s="451">
        <v>55.447422837588157</v>
      </c>
      <c r="AI3" s="451">
        <v>55.537332521894058</v>
      </c>
      <c r="AJ3" s="452">
        <v>55.628270484852187</v>
      </c>
    </row>
    <row r="4" spans="1:36" ht="25.15" customHeight="1" x14ac:dyDescent="0.2">
      <c r="A4" s="172"/>
      <c r="B4" s="1054"/>
      <c r="C4" s="294" t="s">
        <v>193</v>
      </c>
      <c r="D4" s="453" t="s">
        <v>194</v>
      </c>
      <c r="E4" s="374" t="s">
        <v>124</v>
      </c>
      <c r="F4" s="401" t="s">
        <v>75</v>
      </c>
      <c r="G4" s="401">
        <v>2</v>
      </c>
      <c r="H4" s="378">
        <v>2.7178680399999999</v>
      </c>
      <c r="I4" s="387">
        <v>2.7178680399999999</v>
      </c>
      <c r="J4" s="387">
        <v>2.7178680399999999</v>
      </c>
      <c r="K4" s="387">
        <v>2.7178680399999999</v>
      </c>
      <c r="L4" s="396">
        <v>2.7178680399999999</v>
      </c>
      <c r="M4" s="396">
        <v>2.7178680399999999</v>
      </c>
      <c r="N4" s="396">
        <v>2.7178680399999999</v>
      </c>
      <c r="O4" s="396">
        <v>2.7178680399999999</v>
      </c>
      <c r="P4" s="396">
        <v>2.7178680399999999</v>
      </c>
      <c r="Q4" s="396">
        <v>2.7178680399999999</v>
      </c>
      <c r="R4" s="396">
        <v>2.7178680399999999</v>
      </c>
      <c r="S4" s="396">
        <v>2.7178680399999999</v>
      </c>
      <c r="T4" s="396">
        <v>2.7178680399999999</v>
      </c>
      <c r="U4" s="396">
        <v>2.7178680399999999</v>
      </c>
      <c r="V4" s="396">
        <v>2.7178680399999999</v>
      </c>
      <c r="W4" s="396">
        <v>2.7178680399999999</v>
      </c>
      <c r="X4" s="396">
        <v>2.7178680399999999</v>
      </c>
      <c r="Y4" s="396">
        <v>2.7178680399999999</v>
      </c>
      <c r="Z4" s="396">
        <v>2.7178680399999999</v>
      </c>
      <c r="AA4" s="396">
        <v>2.7178680399999999</v>
      </c>
      <c r="AB4" s="396">
        <v>2.7178680399999999</v>
      </c>
      <c r="AC4" s="396">
        <v>2.7178680399999999</v>
      </c>
      <c r="AD4" s="396">
        <v>2.7178680399999999</v>
      </c>
      <c r="AE4" s="396">
        <v>2.7178680399999999</v>
      </c>
      <c r="AF4" s="396">
        <v>2.7178680399999999</v>
      </c>
      <c r="AG4" s="396">
        <v>2.7178680399999999</v>
      </c>
      <c r="AH4" s="396">
        <v>2.7178680399999999</v>
      </c>
      <c r="AI4" s="396">
        <v>2.7178680399999999</v>
      </c>
      <c r="AJ4" s="437">
        <v>2.7178680399999999</v>
      </c>
    </row>
    <row r="5" spans="1:36" ht="25.15" customHeight="1" x14ac:dyDescent="0.2">
      <c r="A5" s="172"/>
      <c r="B5" s="1054"/>
      <c r="C5" s="454" t="s">
        <v>195</v>
      </c>
      <c r="D5" s="453" t="s">
        <v>196</v>
      </c>
      <c r="E5" s="374" t="s">
        <v>124</v>
      </c>
      <c r="F5" s="401" t="s">
        <v>75</v>
      </c>
      <c r="G5" s="401">
        <v>2</v>
      </c>
      <c r="H5" s="378">
        <v>63.188418969571096</v>
      </c>
      <c r="I5" s="387">
        <v>63.188418969571096</v>
      </c>
      <c r="J5" s="387">
        <v>66.712512131093192</v>
      </c>
      <c r="K5" s="387">
        <v>70.18383843332397</v>
      </c>
      <c r="L5" s="396">
        <v>73.579214892589889</v>
      </c>
      <c r="M5" s="396">
        <v>76.896629740692177</v>
      </c>
      <c r="N5" s="396">
        <v>80.238646392657387</v>
      </c>
      <c r="O5" s="396">
        <v>83.592135043706918</v>
      </c>
      <c r="P5" s="396">
        <v>86.907300342702172</v>
      </c>
      <c r="Q5" s="396">
        <v>90.085206093087351</v>
      </c>
      <c r="R5" s="396">
        <v>93.24475658237526</v>
      </c>
      <c r="S5" s="396">
        <v>96.207015904772007</v>
      </c>
      <c r="T5" s="396">
        <v>99.216800871364384</v>
      </c>
      <c r="U5" s="396">
        <v>102.18680103421575</v>
      </c>
      <c r="V5" s="396">
        <v>104.75713993652468</v>
      </c>
      <c r="W5" s="396">
        <v>107.26709011857781</v>
      </c>
      <c r="X5" s="396">
        <v>109.72343951579612</v>
      </c>
      <c r="Y5" s="396">
        <v>112.12204187019094</v>
      </c>
      <c r="Z5" s="396">
        <v>114.42627192465156</v>
      </c>
      <c r="AA5" s="396">
        <v>116.66428793089126</v>
      </c>
      <c r="AB5" s="396">
        <v>118.85788452870769</v>
      </c>
      <c r="AC5" s="396">
        <v>121.05725532523451</v>
      </c>
      <c r="AD5" s="396">
        <v>123.18289082132345</v>
      </c>
      <c r="AE5" s="396">
        <v>125.24095072154351</v>
      </c>
      <c r="AF5" s="396">
        <v>127.22897859713296</v>
      </c>
      <c r="AG5" s="396">
        <v>129.14270494492501</v>
      </c>
      <c r="AH5" s="396">
        <v>130.91401039044803</v>
      </c>
      <c r="AI5" s="396">
        <v>132.63462315420173</v>
      </c>
      <c r="AJ5" s="437">
        <v>134.32123061946771</v>
      </c>
    </row>
    <row r="6" spans="1:36" ht="25.15" customHeight="1" x14ac:dyDescent="0.2">
      <c r="A6" s="172"/>
      <c r="B6" s="1054"/>
      <c r="C6" s="294" t="s">
        <v>197</v>
      </c>
      <c r="D6" s="453" t="s">
        <v>198</v>
      </c>
      <c r="E6" s="374" t="s">
        <v>124</v>
      </c>
      <c r="F6" s="401" t="s">
        <v>75</v>
      </c>
      <c r="G6" s="455">
        <v>2</v>
      </c>
      <c r="H6" s="456">
        <v>128.63425871370325</v>
      </c>
      <c r="I6" s="457">
        <v>128.63425871370325</v>
      </c>
      <c r="J6" s="457">
        <v>127.33184121722832</v>
      </c>
      <c r="K6" s="457">
        <v>125.61199308880688</v>
      </c>
      <c r="L6" s="458">
        <v>123.75201727354968</v>
      </c>
      <c r="M6" s="458">
        <v>121.90305766992867</v>
      </c>
      <c r="N6" s="458">
        <v>120.06428808262581</v>
      </c>
      <c r="O6" s="458">
        <v>118.41237298886014</v>
      </c>
      <c r="P6" s="458">
        <v>116.77178973522152</v>
      </c>
      <c r="Q6" s="458">
        <v>114.80884286825075</v>
      </c>
      <c r="R6" s="458">
        <v>112.8600059595131</v>
      </c>
      <c r="S6" s="458">
        <v>110.92534132591689</v>
      </c>
      <c r="T6" s="458">
        <v>109.0049109712502</v>
      </c>
      <c r="U6" s="458">
        <v>107.09877658846851</v>
      </c>
      <c r="V6" s="458">
        <v>105.17896897328662</v>
      </c>
      <c r="W6" s="458">
        <v>103.30132531221177</v>
      </c>
      <c r="X6" s="458">
        <v>101.47460645312651</v>
      </c>
      <c r="Y6" s="458">
        <v>99.707588645951731</v>
      </c>
      <c r="Z6" s="458">
        <v>98.009062127213312</v>
      </c>
      <c r="AA6" s="458">
        <v>96.379133289831657</v>
      </c>
      <c r="AB6" s="458">
        <v>94.81790407195092</v>
      </c>
      <c r="AC6" s="458">
        <v>93.325471681937628</v>
      </c>
      <c r="AD6" s="458">
        <v>91.901928331337871</v>
      </c>
      <c r="AE6" s="458">
        <v>90.547360981134261</v>
      </c>
      <c r="AF6" s="458">
        <v>89.26185110710756</v>
      </c>
      <c r="AG6" s="458">
        <v>88.045474490480785</v>
      </c>
      <c r="AH6" s="458">
        <v>86.898301040279776</v>
      </c>
      <c r="AI6" s="458">
        <v>85.820394653951752</v>
      </c>
      <c r="AJ6" s="459">
        <v>84.811813122718874</v>
      </c>
    </row>
    <row r="7" spans="1:36" ht="25.15" customHeight="1" x14ac:dyDescent="0.2">
      <c r="A7" s="172"/>
      <c r="B7" s="1054"/>
      <c r="C7" s="290" t="s">
        <v>199</v>
      </c>
      <c r="D7" s="384" t="s">
        <v>200</v>
      </c>
      <c r="E7" s="385" t="s">
        <v>201</v>
      </c>
      <c r="F7" s="349" t="s">
        <v>75</v>
      </c>
      <c r="G7" s="349">
        <v>2</v>
      </c>
      <c r="H7" s="378">
        <f>H3-H30</f>
        <v>53.363230704166668</v>
      </c>
      <c r="I7" s="379">
        <f>I3-I30</f>
        <v>53.363230704166668</v>
      </c>
      <c r="J7" s="379">
        <f t="shared" ref="H7:AJ10" si="0">J3-J30</f>
        <v>53.019396653864192</v>
      </c>
      <c r="K7" s="379">
        <f t="shared" si="0"/>
        <v>52.999533833863651</v>
      </c>
      <c r="L7" s="380">
        <f t="shared" si="0"/>
        <v>52.991032119590038</v>
      </c>
      <c r="M7" s="380">
        <f t="shared" si="0"/>
        <v>52.992766044775202</v>
      </c>
      <c r="N7" s="380">
        <f t="shared" si="0"/>
        <v>53.004271106646144</v>
      </c>
      <c r="O7" s="380">
        <f t="shared" si="0"/>
        <v>53.023739559782065</v>
      </c>
      <c r="P7" s="380">
        <f t="shared" si="0"/>
        <v>53.050213528046896</v>
      </c>
      <c r="Q7" s="380">
        <f t="shared" si="0"/>
        <v>53.084439083863188</v>
      </c>
      <c r="R7" s="380">
        <f t="shared" si="0"/>
        <v>53.123412982630441</v>
      </c>
      <c r="S7" s="380">
        <f t="shared" si="0"/>
        <v>53.168459155883589</v>
      </c>
      <c r="T7" s="380">
        <f t="shared" si="0"/>
        <v>53.217314089493421</v>
      </c>
      <c r="U7" s="380">
        <f t="shared" si="0"/>
        <v>53.270099717684189</v>
      </c>
      <c r="V7" s="380">
        <f t="shared" si="0"/>
        <v>53.326414478914245</v>
      </c>
      <c r="W7" s="380">
        <f t="shared" si="0"/>
        <v>53.385902392378156</v>
      </c>
      <c r="X7" s="380">
        <f t="shared" si="0"/>
        <v>53.448247245330784</v>
      </c>
      <c r="Y7" s="380">
        <f t="shared" si="0"/>
        <v>53.512333974294776</v>
      </c>
      <c r="Z7" s="380">
        <f t="shared" si="0"/>
        <v>53.579390456145894</v>
      </c>
      <c r="AA7" s="380">
        <f t="shared" si="0"/>
        <v>53.647702282304373</v>
      </c>
      <c r="AB7" s="380">
        <f t="shared" si="0"/>
        <v>53.717815873020442</v>
      </c>
      <c r="AC7" s="380">
        <f t="shared" si="0"/>
        <v>53.789511517457107</v>
      </c>
      <c r="AD7" s="380">
        <f t="shared" si="0"/>
        <v>53.863374737884847</v>
      </c>
      <c r="AE7" s="380">
        <f t="shared" si="0"/>
        <v>53.937871336678207</v>
      </c>
      <c r="AF7" s="380">
        <f t="shared" si="0"/>
        <v>54.013586833711798</v>
      </c>
      <c r="AG7" s="380">
        <f t="shared" si="0"/>
        <v>54.090497408806534</v>
      </c>
      <c r="AH7" s="380">
        <f t="shared" si="0"/>
        <v>54.168456769254824</v>
      </c>
      <c r="AI7" s="380">
        <f t="shared" si="0"/>
        <v>54.247494197060725</v>
      </c>
      <c r="AJ7" s="398">
        <f t="shared" si="0"/>
        <v>54.327559903518846</v>
      </c>
    </row>
    <row r="8" spans="1:36" ht="25.15" customHeight="1" x14ac:dyDescent="0.2">
      <c r="A8" s="172"/>
      <c r="B8" s="1054"/>
      <c r="C8" s="290" t="s">
        <v>202</v>
      </c>
      <c r="D8" s="384" t="s">
        <v>203</v>
      </c>
      <c r="E8" s="385" t="s">
        <v>204</v>
      </c>
      <c r="F8" s="349" t="s">
        <v>75</v>
      </c>
      <c r="G8" s="349">
        <v>2</v>
      </c>
      <c r="H8" s="378">
        <f t="shared" si="0"/>
        <v>2.6108197182608697</v>
      </c>
      <c r="I8" s="379">
        <f t="shared" si="0"/>
        <v>2.6108197182608697</v>
      </c>
      <c r="J8" s="379">
        <f t="shared" si="0"/>
        <v>2.6113515965217391</v>
      </c>
      <c r="K8" s="379">
        <f t="shared" si="0"/>
        <v>2.6118834747826085</v>
      </c>
      <c r="L8" s="380">
        <f t="shared" si="0"/>
        <v>2.6124153530434784</v>
      </c>
      <c r="M8" s="380">
        <f t="shared" si="0"/>
        <v>2.6129472313043478</v>
      </c>
      <c r="N8" s="380">
        <f t="shared" si="0"/>
        <v>2.6134791095652172</v>
      </c>
      <c r="O8" s="380">
        <f t="shared" si="0"/>
        <v>2.6140109878260871</v>
      </c>
      <c r="P8" s="380">
        <f t="shared" si="0"/>
        <v>2.6145428660869565</v>
      </c>
      <c r="Q8" s="380">
        <f t="shared" si="0"/>
        <v>2.6150747443478259</v>
      </c>
      <c r="R8" s="380">
        <f t="shared" si="0"/>
        <v>2.6156066226086958</v>
      </c>
      <c r="S8" s="380">
        <f t="shared" si="0"/>
        <v>2.6161385008695652</v>
      </c>
      <c r="T8" s="380">
        <f t="shared" si="0"/>
        <v>2.6166703791304347</v>
      </c>
      <c r="U8" s="380">
        <f t="shared" si="0"/>
        <v>2.6172022573913045</v>
      </c>
      <c r="V8" s="380">
        <f t="shared" si="0"/>
        <v>2.6177341356521739</v>
      </c>
      <c r="W8" s="380">
        <f t="shared" si="0"/>
        <v>2.6182660139130434</v>
      </c>
      <c r="X8" s="380">
        <f t="shared" si="0"/>
        <v>2.6187978921739132</v>
      </c>
      <c r="Y8" s="380">
        <f t="shared" si="0"/>
        <v>2.6193297704347827</v>
      </c>
      <c r="Z8" s="380">
        <f t="shared" si="0"/>
        <v>2.6198616486956521</v>
      </c>
      <c r="AA8" s="380">
        <f t="shared" si="0"/>
        <v>2.6203935269565219</v>
      </c>
      <c r="AB8" s="380">
        <f t="shared" si="0"/>
        <v>2.6209254052173914</v>
      </c>
      <c r="AC8" s="380">
        <f t="shared" si="0"/>
        <v>2.6214572834782608</v>
      </c>
      <c r="AD8" s="380">
        <f t="shared" si="0"/>
        <v>2.6219891617391307</v>
      </c>
      <c r="AE8" s="380">
        <f t="shared" si="0"/>
        <v>2.6225210400000001</v>
      </c>
      <c r="AF8" s="380">
        <f t="shared" si="0"/>
        <v>2.6230607400000001</v>
      </c>
      <c r="AG8" s="380">
        <f t="shared" si="0"/>
        <v>2.6236004399999997</v>
      </c>
      <c r="AH8" s="380">
        <f t="shared" si="0"/>
        <v>2.6241401399999997</v>
      </c>
      <c r="AI8" s="380">
        <f t="shared" si="0"/>
        <v>2.6246798399999998</v>
      </c>
      <c r="AJ8" s="398">
        <f t="shared" si="0"/>
        <v>2.6252195399999998</v>
      </c>
    </row>
    <row r="9" spans="1:36" ht="25.15" customHeight="1" x14ac:dyDescent="0.2">
      <c r="A9" s="172"/>
      <c r="B9" s="1054"/>
      <c r="C9" s="290" t="s">
        <v>81</v>
      </c>
      <c r="D9" s="384" t="s">
        <v>205</v>
      </c>
      <c r="E9" s="385" t="s">
        <v>206</v>
      </c>
      <c r="F9" s="349" t="s">
        <v>75</v>
      </c>
      <c r="G9" s="349">
        <v>2</v>
      </c>
      <c r="H9" s="378">
        <f t="shared" si="0"/>
        <v>57.329799931971095</v>
      </c>
      <c r="I9" s="379">
        <f t="shared" si="0"/>
        <v>57.329799931971095</v>
      </c>
      <c r="J9" s="379">
        <f t="shared" si="0"/>
        <v>60.489930863923</v>
      </c>
      <c r="K9" s="379">
        <f t="shared" si="0"/>
        <v>63.605452578519632</v>
      </c>
      <c r="L9" s="380">
        <f t="shared" si="0"/>
        <v>66.655623431795249</v>
      </c>
      <c r="M9" s="380">
        <f t="shared" si="0"/>
        <v>69.638811385311428</v>
      </c>
      <c r="N9" s="380">
        <f t="shared" si="0"/>
        <v>72.647350966912711</v>
      </c>
      <c r="O9" s="380">
        <f t="shared" si="0"/>
        <v>75.669617507285494</v>
      </c>
      <c r="P9" s="380">
        <f t="shared" si="0"/>
        <v>78.660334046667359</v>
      </c>
      <c r="Q9" s="380">
        <f t="shared" si="0"/>
        <v>81.529592544875385</v>
      </c>
      <c r="R9" s="380">
        <f t="shared" si="0"/>
        <v>84.385368355122338</v>
      </c>
      <c r="S9" s="380">
        <f t="shared" si="0"/>
        <v>87.065105003186915</v>
      </c>
      <c r="T9" s="380">
        <f t="shared" si="0"/>
        <v>89.790876776643728</v>
      </c>
      <c r="U9" s="380">
        <f t="shared" si="0"/>
        <v>92.483696074763799</v>
      </c>
      <c r="V9" s="380">
        <f t="shared" si="0"/>
        <v>94.78387502543535</v>
      </c>
      <c r="W9" s="380">
        <f t="shared" si="0"/>
        <v>97.028503688094034</v>
      </c>
      <c r="X9" s="380">
        <f t="shared" si="0"/>
        <v>99.224340506235492</v>
      </c>
      <c r="Y9" s="380">
        <f t="shared" si="0"/>
        <v>101.36845989125732</v>
      </c>
      <c r="Z9" s="380">
        <f t="shared" si="0"/>
        <v>103.42699069108988</v>
      </c>
      <c r="AA9" s="380">
        <f t="shared" si="0"/>
        <v>105.42510307946256</v>
      </c>
      <c r="AB9" s="380">
        <f t="shared" si="0"/>
        <v>107.38360818966395</v>
      </c>
      <c r="AC9" s="380">
        <f t="shared" si="0"/>
        <v>109.34698633941025</v>
      </c>
      <c r="AD9" s="380">
        <f t="shared" si="0"/>
        <v>111.24333568084209</v>
      </c>
      <c r="AE9" s="380">
        <f t="shared" si="0"/>
        <v>113.07861914263346</v>
      </c>
      <c r="AF9" s="380">
        <f t="shared" si="0"/>
        <v>114.85089813287881</v>
      </c>
      <c r="AG9" s="380">
        <f t="shared" si="0"/>
        <v>116.55846670815453</v>
      </c>
      <c r="AH9" s="380">
        <f t="shared" si="0"/>
        <v>118.13923861569594</v>
      </c>
      <c r="AI9" s="380">
        <f t="shared" si="0"/>
        <v>119.67615136311335</v>
      </c>
      <c r="AJ9" s="398">
        <f t="shared" si="0"/>
        <v>121.18467296432615</v>
      </c>
    </row>
    <row r="10" spans="1:36" ht="25.15" customHeight="1" x14ac:dyDescent="0.2">
      <c r="A10" s="172"/>
      <c r="B10" s="1054"/>
      <c r="C10" s="290" t="s">
        <v>78</v>
      </c>
      <c r="D10" s="384" t="s">
        <v>207</v>
      </c>
      <c r="E10" s="385" t="s">
        <v>208</v>
      </c>
      <c r="F10" s="349" t="s">
        <v>75</v>
      </c>
      <c r="G10" s="349">
        <v>2</v>
      </c>
      <c r="H10" s="378">
        <f t="shared" si="0"/>
        <v>116.54377338370325</v>
      </c>
      <c r="I10" s="379">
        <f t="shared" si="0"/>
        <v>116.54377338370325</v>
      </c>
      <c r="J10" s="379">
        <f t="shared" si="0"/>
        <v>115.37711997680832</v>
      </c>
      <c r="K10" s="379">
        <f t="shared" si="0"/>
        <v>113.83201228040689</v>
      </c>
      <c r="L10" s="380">
        <f t="shared" si="0"/>
        <v>112.15955346712968</v>
      </c>
      <c r="M10" s="380">
        <f t="shared" si="0"/>
        <v>110.49670242838867</v>
      </c>
      <c r="N10" s="380">
        <f t="shared" si="0"/>
        <v>108.84271550698581</v>
      </c>
      <c r="O10" s="380">
        <f t="shared" si="0"/>
        <v>107.35776938112015</v>
      </c>
      <c r="P10" s="380">
        <f t="shared" si="0"/>
        <v>105.88277036910152</v>
      </c>
      <c r="Q10" s="380">
        <f t="shared" si="0"/>
        <v>104.11501500213075</v>
      </c>
      <c r="R10" s="380">
        <f t="shared" si="0"/>
        <v>102.3595705933931</v>
      </c>
      <c r="S10" s="380">
        <f t="shared" si="0"/>
        <v>100.6164994597969</v>
      </c>
      <c r="T10" s="380">
        <f t="shared" si="0"/>
        <v>98.885863605130197</v>
      </c>
      <c r="U10" s="380">
        <f t="shared" si="0"/>
        <v>97.16772472234851</v>
      </c>
      <c r="V10" s="380">
        <f t="shared" si="0"/>
        <v>95.432314607166617</v>
      </c>
      <c r="W10" s="380">
        <f t="shared" si="0"/>
        <v>93.734570946091779</v>
      </c>
      <c r="X10" s="380">
        <f t="shared" si="0"/>
        <v>92.082355087006519</v>
      </c>
      <c r="Y10" s="380">
        <f t="shared" si="0"/>
        <v>90.483543779831734</v>
      </c>
      <c r="Z10" s="380">
        <f t="shared" si="0"/>
        <v>88.946027761093319</v>
      </c>
      <c r="AA10" s="380">
        <f t="shared" si="0"/>
        <v>87.46991342371166</v>
      </c>
      <c r="AB10" s="380">
        <f t="shared" si="0"/>
        <v>86.055302705830925</v>
      </c>
      <c r="AC10" s="380">
        <f t="shared" si="0"/>
        <v>84.702292815817628</v>
      </c>
      <c r="AD10" s="380">
        <f t="shared" si="0"/>
        <v>83.410975965217872</v>
      </c>
      <c r="AE10" s="380">
        <f t="shared" si="0"/>
        <v>82.181439115014257</v>
      </c>
      <c r="AF10" s="380">
        <f t="shared" si="0"/>
        <v>81.013763740987571</v>
      </c>
      <c r="AG10" s="380">
        <f t="shared" si="0"/>
        <v>79.908025624360789</v>
      </c>
      <c r="AH10" s="380">
        <f t="shared" si="0"/>
        <v>78.86429467415978</v>
      </c>
      <c r="AI10" s="380">
        <f t="shared" si="0"/>
        <v>77.882634787831748</v>
      </c>
      <c r="AJ10" s="398">
        <f t="shared" si="0"/>
        <v>76.963103756598883</v>
      </c>
    </row>
    <row r="11" spans="1:36" ht="25.15" customHeight="1" x14ac:dyDescent="0.2">
      <c r="A11" s="172"/>
      <c r="B11" s="1054"/>
      <c r="C11" s="294" t="s">
        <v>209</v>
      </c>
      <c r="D11" s="453" t="s">
        <v>210</v>
      </c>
      <c r="E11" s="374" t="s">
        <v>124</v>
      </c>
      <c r="F11" s="503" t="s">
        <v>211</v>
      </c>
      <c r="G11" s="503">
        <v>1</v>
      </c>
      <c r="H11" s="504">
        <v>0</v>
      </c>
      <c r="I11" s="505">
        <v>0</v>
      </c>
      <c r="J11" s="505">
        <v>5.776590790650437E-2</v>
      </c>
      <c r="K11" s="505">
        <v>0.11652518892601001</v>
      </c>
      <c r="L11" s="506">
        <v>0.17608710279905299</v>
      </c>
      <c r="M11" s="506">
        <v>0.23643878432434204</v>
      </c>
      <c r="N11" s="506">
        <v>0.29767321749265124</v>
      </c>
      <c r="O11" s="506">
        <v>0.36011547792351123</v>
      </c>
      <c r="P11" s="506">
        <v>0.42347514731743263</v>
      </c>
      <c r="Q11" s="506">
        <v>0.48670078349266321</v>
      </c>
      <c r="R11" s="506">
        <v>0.5506032498517669</v>
      </c>
      <c r="S11" s="506">
        <v>0.61464856936475776</v>
      </c>
      <c r="T11" s="506">
        <v>0.67947582760294689</v>
      </c>
      <c r="U11" s="506">
        <v>0.74483169417730644</v>
      </c>
      <c r="V11" s="506">
        <v>0.80903911435648856</v>
      </c>
      <c r="W11" s="506">
        <v>0.87349207975039111</v>
      </c>
      <c r="X11" s="506">
        <v>0.93824450891560207</v>
      </c>
      <c r="Y11" s="506">
        <v>1.0033188004627198</v>
      </c>
      <c r="Z11" s="506">
        <v>1.0685719795826722</v>
      </c>
      <c r="AA11" s="506">
        <v>1.1341286794148147</v>
      </c>
      <c r="AB11" s="506">
        <v>1.2001193131639942</v>
      </c>
      <c r="AC11" s="506">
        <v>1.2668559240903519</v>
      </c>
      <c r="AD11" s="506">
        <v>1.3339107660718994</v>
      </c>
      <c r="AE11" s="506">
        <v>1.4013217240854516</v>
      </c>
      <c r="AF11" s="506">
        <v>1.4690752191477943</v>
      </c>
      <c r="AG11" s="506">
        <v>1.5371570439895155</v>
      </c>
      <c r="AH11" s="506">
        <v>1.6050588968001029</v>
      </c>
      <c r="AI11" s="506">
        <v>1.6734206934795002</v>
      </c>
      <c r="AJ11" s="507">
        <v>1.7423963034181815</v>
      </c>
    </row>
    <row r="12" spans="1:36" ht="25.15" customHeight="1" thickBot="1" x14ac:dyDescent="0.25">
      <c r="A12" s="172"/>
      <c r="B12" s="1054"/>
      <c r="C12" s="508" t="s">
        <v>212</v>
      </c>
      <c r="D12" s="509" t="s">
        <v>213</v>
      </c>
      <c r="E12" s="510"/>
      <c r="F12" s="511" t="s">
        <v>75</v>
      </c>
      <c r="G12" s="511">
        <v>1</v>
      </c>
      <c r="H12" s="504">
        <f>(H11/100)*SUM(H7:H10)</f>
        <v>0</v>
      </c>
      <c r="I12" s="512">
        <f>(I11/100)*SUM(I7:I10)</f>
        <v>0</v>
      </c>
      <c r="J12" s="512">
        <f>(J11/100)*SUM(J7:J10)</f>
        <v>0.1337268054285593</v>
      </c>
      <c r="K12" s="512">
        <f>(K11/100)*SUM(K7:K10)</f>
        <v>0.27156065023571863</v>
      </c>
      <c r="L12" s="513">
        <f t="shared" ref="L12:AJ12" si="1">(L11/100)*SUM(L7:L10)</f>
        <v>0.41278096407727199</v>
      </c>
      <c r="M12" s="513">
        <f t="shared" si="1"/>
        <v>0.55738369148236155</v>
      </c>
      <c r="N12" s="513">
        <f t="shared" si="1"/>
        <v>0.7058064668680275</v>
      </c>
      <c r="O12" s="513">
        <f t="shared" si="1"/>
        <v>0.85947010031450588</v>
      </c>
      <c r="P12" s="513">
        <f t="shared" si="1"/>
        <v>1.0172205924327891</v>
      </c>
      <c r="Q12" s="513">
        <f t="shared" si="1"/>
        <v>1.1746237296466657</v>
      </c>
      <c r="R12" s="513">
        <f t="shared" si="1"/>
        <v>1.3351245561661842</v>
      </c>
      <c r="S12" s="513">
        <f t="shared" si="1"/>
        <v>1.496461528215673</v>
      </c>
      <c r="T12" s="513">
        <f t="shared" si="1"/>
        <v>1.6613912712552048</v>
      </c>
      <c r="U12" s="513">
        <f t="shared" si="1"/>
        <v>1.828850228685406</v>
      </c>
      <c r="V12" s="513">
        <f t="shared" si="1"/>
        <v>1.991533420451828</v>
      </c>
      <c r="W12" s="513">
        <f t="shared" si="1"/>
        <v>2.1554923233769649</v>
      </c>
      <c r="X12" s="513">
        <f t="shared" si="1"/>
        <v>2.3209705389053492</v>
      </c>
      <c r="Y12" s="513">
        <f t="shared" si="1"/>
        <v>2.488066757259852</v>
      </c>
      <c r="Z12" s="513">
        <f t="shared" si="1"/>
        <v>2.6561736321847951</v>
      </c>
      <c r="AA12" s="513">
        <f t="shared" si="1"/>
        <v>2.8258303152578721</v>
      </c>
      <c r="AB12" s="513">
        <f t="shared" si="1"/>
        <v>2.9976298437045514</v>
      </c>
      <c r="AC12" s="513">
        <f t="shared" si="1"/>
        <v>3.1729704887240384</v>
      </c>
      <c r="AD12" s="513">
        <f t="shared" si="1"/>
        <v>3.349979169981915</v>
      </c>
      <c r="AE12" s="513">
        <f t="shared" si="1"/>
        <v>3.52881468042869</v>
      </c>
      <c r="AF12" s="513">
        <f t="shared" si="1"/>
        <v>3.7094341651180591</v>
      </c>
      <c r="AG12" s="513">
        <f t="shared" si="1"/>
        <v>3.8917832759864166</v>
      </c>
      <c r="AH12" s="513">
        <f t="shared" si="1"/>
        <v>4.0735773674951972</v>
      </c>
      <c r="AI12" s="513">
        <f t="shared" si="1"/>
        <v>4.2577003384046783</v>
      </c>
      <c r="AJ12" s="514">
        <f t="shared" si="1"/>
        <v>4.444862660608492</v>
      </c>
    </row>
    <row r="13" spans="1:36" ht="25.15" customHeight="1" x14ac:dyDescent="0.2">
      <c r="A13" s="172"/>
      <c r="B13" s="1053" t="s">
        <v>214</v>
      </c>
      <c r="C13" s="290" t="s">
        <v>215</v>
      </c>
      <c r="D13" s="384" t="s">
        <v>216</v>
      </c>
      <c r="E13" s="385" t="s">
        <v>217</v>
      </c>
      <c r="F13" s="515" t="s">
        <v>218</v>
      </c>
      <c r="G13" s="515">
        <v>1</v>
      </c>
      <c r="H13" s="504">
        <f>ROUND((H9*1000000)/(H54*1000),1)</f>
        <v>125</v>
      </c>
      <c r="I13" s="516">
        <f>ROUND((I9*1000000)/(I54*1000),1)</f>
        <v>125</v>
      </c>
      <c r="J13" s="516">
        <f>ROUND((J9*1000000)/(J54*1000),1)</f>
        <v>124.9</v>
      </c>
      <c r="K13" s="516">
        <f>ROUND((K9*1000000)/(K54*1000),1)</f>
        <v>124.8</v>
      </c>
      <c r="L13" s="517">
        <f>ROUND((L9*1000000)/(L54*1000),1)</f>
        <v>124.8</v>
      </c>
      <c r="M13" s="517">
        <f t="shared" ref="M13:AJ13" si="2">ROUND((M9*1000000)/(M54*1000),1)</f>
        <v>124.9</v>
      </c>
      <c r="N13" s="517">
        <f t="shared" si="2"/>
        <v>125.1</v>
      </c>
      <c r="O13" s="517">
        <f t="shared" si="2"/>
        <v>125.3</v>
      </c>
      <c r="P13" s="517">
        <f t="shared" si="2"/>
        <v>125.5</v>
      </c>
      <c r="Q13" s="517">
        <f t="shared" si="2"/>
        <v>125.8</v>
      </c>
      <c r="R13" s="517">
        <f t="shared" si="2"/>
        <v>126.1</v>
      </c>
      <c r="S13" s="517">
        <f t="shared" si="2"/>
        <v>126.5</v>
      </c>
      <c r="T13" s="517">
        <f t="shared" si="2"/>
        <v>126.8</v>
      </c>
      <c r="U13" s="517">
        <f t="shared" si="2"/>
        <v>127.2</v>
      </c>
      <c r="V13" s="517">
        <f t="shared" si="2"/>
        <v>127.1</v>
      </c>
      <c r="W13" s="517">
        <f t="shared" si="2"/>
        <v>127.1</v>
      </c>
      <c r="X13" s="517">
        <f t="shared" si="2"/>
        <v>127</v>
      </c>
      <c r="Y13" s="517">
        <f t="shared" si="2"/>
        <v>126.9</v>
      </c>
      <c r="Z13" s="517">
        <f t="shared" si="2"/>
        <v>126.8</v>
      </c>
      <c r="AA13" s="517">
        <f t="shared" si="2"/>
        <v>126.7</v>
      </c>
      <c r="AB13" s="517">
        <f t="shared" si="2"/>
        <v>126.6</v>
      </c>
      <c r="AC13" s="517">
        <f t="shared" si="2"/>
        <v>126.5</v>
      </c>
      <c r="AD13" s="517">
        <f t="shared" si="2"/>
        <v>126.4</v>
      </c>
      <c r="AE13" s="517">
        <f t="shared" si="2"/>
        <v>126.3</v>
      </c>
      <c r="AF13" s="517">
        <f t="shared" si="2"/>
        <v>126.2</v>
      </c>
      <c r="AG13" s="517">
        <f t="shared" si="2"/>
        <v>126.1</v>
      </c>
      <c r="AH13" s="517">
        <f t="shared" si="2"/>
        <v>125.9</v>
      </c>
      <c r="AI13" s="517">
        <f t="shared" si="2"/>
        <v>125.8</v>
      </c>
      <c r="AJ13" s="517">
        <f t="shared" si="2"/>
        <v>125.6</v>
      </c>
    </row>
    <row r="14" spans="1:36" ht="25.15" customHeight="1" x14ac:dyDescent="0.2">
      <c r="A14" s="224"/>
      <c r="B14" s="1054"/>
      <c r="C14" s="294" t="s">
        <v>219</v>
      </c>
      <c r="D14" s="453" t="s">
        <v>220</v>
      </c>
      <c r="E14" s="374" t="s">
        <v>124</v>
      </c>
      <c r="F14" s="503" t="s">
        <v>218</v>
      </c>
      <c r="G14" s="503">
        <v>1</v>
      </c>
      <c r="H14" s="504">
        <v>28.089229902576886</v>
      </c>
      <c r="I14" s="518">
        <v>28.089229902576886</v>
      </c>
      <c r="J14" s="518">
        <v>27.266821701728677</v>
      </c>
      <c r="K14" s="518">
        <v>26.492899716312731</v>
      </c>
      <c r="L14" s="519">
        <v>25.771559438758274</v>
      </c>
      <c r="M14" s="519">
        <v>25.096833252264293</v>
      </c>
      <c r="N14" s="519">
        <v>24.455914790838879</v>
      </c>
      <c r="O14" s="519">
        <v>23.846915578818731</v>
      </c>
      <c r="P14" s="519">
        <v>23.265368598551724</v>
      </c>
      <c r="Q14" s="519">
        <v>22.708403333326004</v>
      </c>
      <c r="R14" s="519">
        <v>22.170547586382074</v>
      </c>
      <c r="S14" s="519">
        <v>21.654723160196493</v>
      </c>
      <c r="T14" s="519">
        <v>21.150561832624032</v>
      </c>
      <c r="U14" s="519">
        <v>20.658025649553181</v>
      </c>
      <c r="V14" s="519">
        <v>20.655699882008502</v>
      </c>
      <c r="W14" s="519">
        <v>20.653793801715903</v>
      </c>
      <c r="X14" s="519">
        <v>20.650400453387071</v>
      </c>
      <c r="Y14" s="519">
        <v>20.643230529393605</v>
      </c>
      <c r="Z14" s="519">
        <v>20.635123627336583</v>
      </c>
      <c r="AA14" s="519">
        <v>20.626928227132471</v>
      </c>
      <c r="AB14" s="519">
        <v>20.615423070078322</v>
      </c>
      <c r="AC14" s="519">
        <v>20.603052580291109</v>
      </c>
      <c r="AD14" s="519">
        <v>20.590415487165561</v>
      </c>
      <c r="AE14" s="519">
        <v>20.57649778503751</v>
      </c>
      <c r="AF14" s="519">
        <v>20.560710061351166</v>
      </c>
      <c r="AG14" s="519">
        <v>20.53770046428064</v>
      </c>
      <c r="AH14" s="519">
        <v>20.50969132810393</v>
      </c>
      <c r="AI14" s="519">
        <v>20.476334736578799</v>
      </c>
      <c r="AJ14" s="520">
        <v>20.436861109925079</v>
      </c>
    </row>
    <row r="15" spans="1:36" ht="25.15" customHeight="1" x14ac:dyDescent="0.2">
      <c r="A15" s="224"/>
      <c r="B15" s="1054"/>
      <c r="C15" s="294" t="s">
        <v>221</v>
      </c>
      <c r="D15" s="453" t="s">
        <v>222</v>
      </c>
      <c r="E15" s="374" t="s">
        <v>124</v>
      </c>
      <c r="F15" s="503" t="s">
        <v>218</v>
      </c>
      <c r="G15" s="503">
        <v>1</v>
      </c>
      <c r="H15" s="504">
        <v>53.247232398632775</v>
      </c>
      <c r="I15" s="518">
        <v>53.247232398632775</v>
      </c>
      <c r="J15" s="518">
        <v>54.370038849311356</v>
      </c>
      <c r="K15" s="518">
        <v>55.473630031850824</v>
      </c>
      <c r="L15" s="519">
        <v>56.564820906162467</v>
      </c>
      <c r="M15" s="519">
        <v>57.644493194544637</v>
      </c>
      <c r="N15" s="519">
        <v>58.716786333785159</v>
      </c>
      <c r="O15" s="519">
        <v>59.780706706676305</v>
      </c>
      <c r="P15" s="519">
        <v>60.838587667378583</v>
      </c>
      <c r="Q15" s="519">
        <v>61.895181679115758</v>
      </c>
      <c r="R15" s="519">
        <v>62.945971110084066</v>
      </c>
      <c r="S15" s="519">
        <v>63.998201947540757</v>
      </c>
      <c r="T15" s="519">
        <v>65.044205490654846</v>
      </c>
      <c r="U15" s="519">
        <v>66.083679617610841</v>
      </c>
      <c r="V15" s="519">
        <v>66.200617961751703</v>
      </c>
      <c r="W15" s="519">
        <v>66.318617538851129</v>
      </c>
      <c r="X15" s="519">
        <v>66.431896951612501</v>
      </c>
      <c r="Y15" s="519">
        <v>66.533054804477217</v>
      </c>
      <c r="Z15" s="519">
        <v>66.630831084992181</v>
      </c>
      <c r="AA15" s="519">
        <v>66.728729763730513</v>
      </c>
      <c r="AB15" s="519">
        <v>66.816549967678213</v>
      </c>
      <c r="AC15" s="519">
        <v>66.903446386780388</v>
      </c>
      <c r="AD15" s="519">
        <v>66.989597949922398</v>
      </c>
      <c r="AE15" s="519">
        <v>67.071769939760728</v>
      </c>
      <c r="AF15" s="519">
        <v>67.147933666170786</v>
      </c>
      <c r="AG15" s="519">
        <v>67.200052296487598</v>
      </c>
      <c r="AH15" s="519">
        <v>67.234131589981843</v>
      </c>
      <c r="AI15" s="519">
        <v>67.250787708272725</v>
      </c>
      <c r="AJ15" s="520">
        <v>67.247641371157286</v>
      </c>
    </row>
    <row r="16" spans="1:36" ht="25.15" customHeight="1" x14ac:dyDescent="0.2">
      <c r="A16" s="224"/>
      <c r="B16" s="1054"/>
      <c r="C16" s="294" t="s">
        <v>223</v>
      </c>
      <c r="D16" s="453" t="s">
        <v>224</v>
      </c>
      <c r="E16" s="374" t="s">
        <v>124</v>
      </c>
      <c r="F16" s="503" t="s">
        <v>218</v>
      </c>
      <c r="G16" s="503">
        <v>1</v>
      </c>
      <c r="H16" s="504">
        <v>15.546488208718252</v>
      </c>
      <c r="I16" s="518">
        <v>15.546488208718252</v>
      </c>
      <c r="J16" s="518">
        <v>15.495329558074411</v>
      </c>
      <c r="K16" s="518">
        <v>15.442123027952929</v>
      </c>
      <c r="L16" s="519">
        <v>15.389913752141794</v>
      </c>
      <c r="M16" s="519">
        <v>15.338674803673866</v>
      </c>
      <c r="N16" s="519">
        <v>15.287463797838331</v>
      </c>
      <c r="O16" s="519">
        <v>15.236364244955157</v>
      </c>
      <c r="P16" s="519">
        <v>15.185455635437549</v>
      </c>
      <c r="Q16" s="519">
        <v>15.135421572925097</v>
      </c>
      <c r="R16" s="519">
        <v>15.084793876176017</v>
      </c>
      <c r="S16" s="519">
        <v>15.035689361539362</v>
      </c>
      <c r="T16" s="519">
        <v>14.985069295096727</v>
      </c>
      <c r="U16" s="519">
        <v>14.933129709997257</v>
      </c>
      <c r="V16" s="519">
        <v>14.838770306164022</v>
      </c>
      <c r="W16" s="519">
        <v>14.744280397530169</v>
      </c>
      <c r="X16" s="519">
        <v>14.648361945557722</v>
      </c>
      <c r="Y16" s="519">
        <v>14.549421270471827</v>
      </c>
      <c r="Z16" s="519">
        <v>14.449435682863136</v>
      </c>
      <c r="AA16" s="519">
        <v>14.349140054562238</v>
      </c>
      <c r="AB16" s="519">
        <v>14.246347189256603</v>
      </c>
      <c r="AC16" s="519">
        <v>14.142990519530553</v>
      </c>
      <c r="AD16" s="519">
        <v>14.039190946280939</v>
      </c>
      <c r="AE16" s="519">
        <v>13.934276408623496</v>
      </c>
      <c r="AF16" s="519">
        <v>13.827853638827634</v>
      </c>
      <c r="AG16" s="519">
        <v>13.716294021458982</v>
      </c>
      <c r="AH16" s="519">
        <v>13.600990449019388</v>
      </c>
      <c r="AI16" s="519">
        <v>13.482085122526662</v>
      </c>
      <c r="AJ16" s="520">
        <v>13.359189729123777</v>
      </c>
    </row>
    <row r="17" spans="1:36" ht="25.15" customHeight="1" x14ac:dyDescent="0.2">
      <c r="A17" s="224"/>
      <c r="B17" s="1054"/>
      <c r="C17" s="294" t="s">
        <v>225</v>
      </c>
      <c r="D17" s="453" t="s">
        <v>226</v>
      </c>
      <c r="E17" s="374" t="s">
        <v>124</v>
      </c>
      <c r="F17" s="503" t="s">
        <v>218</v>
      </c>
      <c r="G17" s="503">
        <v>1</v>
      </c>
      <c r="H17" s="504">
        <v>12.268898768799311</v>
      </c>
      <c r="I17" s="518">
        <v>12.268898768799311</v>
      </c>
      <c r="J17" s="518">
        <v>12.312656235099039</v>
      </c>
      <c r="K17" s="518">
        <v>12.350638608139827</v>
      </c>
      <c r="L17" s="519">
        <v>12.384887285190635</v>
      </c>
      <c r="M17" s="519">
        <v>12.415773621944075</v>
      </c>
      <c r="N17" s="519">
        <v>12.444010527878836</v>
      </c>
      <c r="O17" s="519">
        <v>12.469602327220347</v>
      </c>
      <c r="P17" s="519">
        <v>12.493077782457961</v>
      </c>
      <c r="Q17" s="519">
        <v>12.515429209746886</v>
      </c>
      <c r="R17" s="519">
        <v>12.535771114726831</v>
      </c>
      <c r="S17" s="519">
        <v>12.555613887818199</v>
      </c>
      <c r="T17" s="519">
        <v>12.573395298152828</v>
      </c>
      <c r="U17" s="519">
        <v>12.589152418166487</v>
      </c>
      <c r="V17" s="519">
        <v>12.60060076819236</v>
      </c>
      <c r="W17" s="519">
        <v>12.612247640727665</v>
      </c>
      <c r="X17" s="519">
        <v>12.622999240934361</v>
      </c>
      <c r="Y17" s="519">
        <v>12.631452767816306</v>
      </c>
      <c r="Z17" s="519">
        <v>12.639265662785924</v>
      </c>
      <c r="AA17" s="519">
        <v>12.647114193225653</v>
      </c>
      <c r="AB17" s="519">
        <v>12.653068973979856</v>
      </c>
      <c r="AC17" s="519">
        <v>12.658889550204821</v>
      </c>
      <c r="AD17" s="519">
        <v>12.664576856755879</v>
      </c>
      <c r="AE17" s="519">
        <v>12.669519994499854</v>
      </c>
      <c r="AF17" s="519">
        <v>12.673334914705219</v>
      </c>
      <c r="AG17" s="519">
        <v>12.672611661330931</v>
      </c>
      <c r="AH17" s="519">
        <v>12.668467541472355</v>
      </c>
      <c r="AI17" s="519">
        <v>12.661063288472381</v>
      </c>
      <c r="AJ17" s="520">
        <v>12.649964208079192</v>
      </c>
    </row>
    <row r="18" spans="1:36" ht="25.15" customHeight="1" x14ac:dyDescent="0.2">
      <c r="A18" s="224"/>
      <c r="B18" s="1054"/>
      <c r="C18" s="294" t="s">
        <v>227</v>
      </c>
      <c r="D18" s="453" t="s">
        <v>228</v>
      </c>
      <c r="E18" s="374" t="s">
        <v>124</v>
      </c>
      <c r="F18" s="503" t="s">
        <v>218</v>
      </c>
      <c r="G18" s="503">
        <v>1</v>
      </c>
      <c r="H18" s="504">
        <v>14.451238891377148</v>
      </c>
      <c r="I18" s="518">
        <v>14.451238891377148</v>
      </c>
      <c r="J18" s="518">
        <v>13.982802386107004</v>
      </c>
      <c r="K18" s="518">
        <v>13.563640388664396</v>
      </c>
      <c r="L18" s="519">
        <v>13.187677346807781</v>
      </c>
      <c r="M18" s="519">
        <v>12.852791491495935</v>
      </c>
      <c r="N18" s="519">
        <v>12.544341895014936</v>
      </c>
      <c r="O18" s="519">
        <v>12.265095708977436</v>
      </c>
      <c r="P18" s="519">
        <v>12.009778912702194</v>
      </c>
      <c r="Q18" s="519">
        <v>11.770191785492962</v>
      </c>
      <c r="R18" s="519">
        <v>11.549554352070654</v>
      </c>
      <c r="S18" s="519">
        <v>11.346187023954348</v>
      </c>
      <c r="T18" s="519">
        <v>11.156646963707159</v>
      </c>
      <c r="U18" s="519">
        <v>10.984381439867501</v>
      </c>
      <c r="V18" s="519">
        <v>10.827783372196052</v>
      </c>
      <c r="W18" s="519">
        <v>10.671354022309739</v>
      </c>
      <c r="X18" s="519">
        <v>10.52101445751936</v>
      </c>
      <c r="Y18" s="519">
        <v>10.385147345273321</v>
      </c>
      <c r="Z18" s="519">
        <v>10.25440086996764</v>
      </c>
      <c r="AA18" s="519">
        <v>10.123468254494123</v>
      </c>
      <c r="AB18" s="519">
        <v>10.003566151063596</v>
      </c>
      <c r="AC18" s="519">
        <v>9.8821775555487807</v>
      </c>
      <c r="AD18" s="519">
        <v>9.7619115119821878</v>
      </c>
      <c r="AE18" s="519">
        <v>9.6463220906672031</v>
      </c>
      <c r="AF18" s="519">
        <v>9.5378504951093657</v>
      </c>
      <c r="AG18" s="519">
        <v>9.4579944328444441</v>
      </c>
      <c r="AH18" s="519">
        <v>9.4017051870614399</v>
      </c>
      <c r="AI18" s="519">
        <v>9.3653338508713126</v>
      </c>
      <c r="AJ18" s="520">
        <v>9.3512137048143344</v>
      </c>
    </row>
    <row r="19" spans="1:36" ht="25.15" customHeight="1" x14ac:dyDescent="0.2">
      <c r="A19" s="224"/>
      <c r="B19" s="1054"/>
      <c r="C19" s="294" t="s">
        <v>229</v>
      </c>
      <c r="D19" s="453" t="s">
        <v>230</v>
      </c>
      <c r="E19" s="374" t="s">
        <v>124</v>
      </c>
      <c r="F19" s="503" t="s">
        <v>218</v>
      </c>
      <c r="G19" s="503">
        <v>1</v>
      </c>
      <c r="H19" s="504">
        <v>1.4035621545066304</v>
      </c>
      <c r="I19" s="518">
        <v>1.4035621545066304</v>
      </c>
      <c r="J19" s="518">
        <v>1.4522314713395335</v>
      </c>
      <c r="K19" s="518">
        <v>1.4999431443240296</v>
      </c>
      <c r="L19" s="519">
        <v>1.5471070908944351</v>
      </c>
      <c r="M19" s="519">
        <v>1.5938999605795419</v>
      </c>
      <c r="N19" s="519">
        <v>1.6403671226634915</v>
      </c>
      <c r="O19" s="519">
        <v>1.6866301039099629</v>
      </c>
      <c r="P19" s="519">
        <v>1.7327926296623359</v>
      </c>
      <c r="Q19" s="519">
        <v>1.7789900990941681</v>
      </c>
      <c r="R19" s="519">
        <v>1.8251284340158371</v>
      </c>
      <c r="S19" s="519">
        <v>1.8715995119760207</v>
      </c>
      <c r="T19" s="519">
        <v>1.9179825375965147</v>
      </c>
      <c r="U19" s="519">
        <v>1.9643869900759279</v>
      </c>
      <c r="V19" s="519">
        <v>2.0087544312431729</v>
      </c>
      <c r="W19" s="519">
        <v>2.0530127032735068</v>
      </c>
      <c r="X19" s="519">
        <v>2.0970061939870814</v>
      </c>
      <c r="Y19" s="519">
        <v>2.1405463584871316</v>
      </c>
      <c r="Z19" s="519">
        <v>2.1838669162212483</v>
      </c>
      <c r="AA19" s="519">
        <v>2.227030478261375</v>
      </c>
      <c r="AB19" s="519">
        <v>2.2697667514021873</v>
      </c>
      <c r="AC19" s="519">
        <v>2.3122560824343164</v>
      </c>
      <c r="AD19" s="519">
        <v>2.3545810450929143</v>
      </c>
      <c r="AE19" s="519">
        <v>2.3966559644036263</v>
      </c>
      <c r="AF19" s="519">
        <v>2.4384317040095738</v>
      </c>
      <c r="AG19" s="519">
        <v>2.4794493565816151</v>
      </c>
      <c r="AH19" s="519">
        <v>2.5199176554349911</v>
      </c>
      <c r="AI19" s="519">
        <v>2.5597603744998225</v>
      </c>
      <c r="AJ19" s="520">
        <v>2.5988936546580086</v>
      </c>
    </row>
    <row r="20" spans="1:36" ht="25.15" customHeight="1" x14ac:dyDescent="0.2">
      <c r="A20" s="223"/>
      <c r="B20" s="1054"/>
      <c r="C20" s="290" t="s">
        <v>231</v>
      </c>
      <c r="D20" s="384" t="s">
        <v>232</v>
      </c>
      <c r="E20" s="385" t="s">
        <v>233</v>
      </c>
      <c r="F20" s="515" t="s">
        <v>218</v>
      </c>
      <c r="G20" s="515">
        <v>1</v>
      </c>
      <c r="H20" s="801">
        <f t="shared" ref="H20:AJ20" si="3">ROUND((H10*1000000)/(H55*1000),1)</f>
        <v>134.5</v>
      </c>
      <c r="I20" s="802">
        <f t="shared" si="3"/>
        <v>134.5</v>
      </c>
      <c r="J20" s="802">
        <f t="shared" si="3"/>
        <v>134.30000000000001</v>
      </c>
      <c r="K20" s="802">
        <f t="shared" si="3"/>
        <v>134</v>
      </c>
      <c r="L20" s="803">
        <f t="shared" si="3"/>
        <v>133.80000000000001</v>
      </c>
      <c r="M20" s="803">
        <f>ROUND((M10*1000000)/(M55*1000),1)</f>
        <v>133.6</v>
      </c>
      <c r="N20" s="803">
        <f t="shared" si="3"/>
        <v>133.4</v>
      </c>
      <c r="O20" s="803">
        <f t="shared" si="3"/>
        <v>133.19999999999999</v>
      </c>
      <c r="P20" s="803">
        <f t="shared" si="3"/>
        <v>132.9</v>
      </c>
      <c r="Q20" s="803">
        <f t="shared" si="3"/>
        <v>132.69999999999999</v>
      </c>
      <c r="R20" s="803">
        <f t="shared" si="3"/>
        <v>132.5</v>
      </c>
      <c r="S20" s="803">
        <f t="shared" si="3"/>
        <v>132.30000000000001</v>
      </c>
      <c r="T20" s="803">
        <f t="shared" si="3"/>
        <v>132.1</v>
      </c>
      <c r="U20" s="803">
        <f t="shared" si="3"/>
        <v>131.80000000000001</v>
      </c>
      <c r="V20" s="803">
        <f t="shared" si="3"/>
        <v>131.6</v>
      </c>
      <c r="W20" s="803">
        <f t="shared" si="3"/>
        <v>131.30000000000001</v>
      </c>
      <c r="X20" s="803">
        <f t="shared" si="3"/>
        <v>131</v>
      </c>
      <c r="Y20" s="803">
        <f t="shared" si="3"/>
        <v>130.80000000000001</v>
      </c>
      <c r="Z20" s="803">
        <f t="shared" si="3"/>
        <v>130.5</v>
      </c>
      <c r="AA20" s="803">
        <f t="shared" si="3"/>
        <v>130.30000000000001</v>
      </c>
      <c r="AB20" s="803">
        <f t="shared" si="3"/>
        <v>130</v>
      </c>
      <c r="AC20" s="803">
        <f t="shared" si="3"/>
        <v>129.80000000000001</v>
      </c>
      <c r="AD20" s="803">
        <f t="shared" si="3"/>
        <v>129.6</v>
      </c>
      <c r="AE20" s="803">
        <f t="shared" si="3"/>
        <v>129.4</v>
      </c>
      <c r="AF20" s="803">
        <f t="shared" si="3"/>
        <v>129.19999999999999</v>
      </c>
      <c r="AG20" s="803">
        <f t="shared" si="3"/>
        <v>129.1</v>
      </c>
      <c r="AH20" s="803">
        <f t="shared" si="3"/>
        <v>128.9</v>
      </c>
      <c r="AI20" s="803">
        <f t="shared" si="3"/>
        <v>128.69999999999999</v>
      </c>
      <c r="AJ20" s="803">
        <f t="shared" si="3"/>
        <v>128.6</v>
      </c>
    </row>
    <row r="21" spans="1:36" ht="25.15" customHeight="1" x14ac:dyDescent="0.2">
      <c r="A21" s="224"/>
      <c r="B21" s="1054"/>
      <c r="C21" s="294" t="s">
        <v>234</v>
      </c>
      <c r="D21" s="521" t="s">
        <v>235</v>
      </c>
      <c r="E21" s="374" t="s">
        <v>124</v>
      </c>
      <c r="F21" s="503" t="s">
        <v>218</v>
      </c>
      <c r="G21" s="503">
        <v>1</v>
      </c>
      <c r="H21" s="504">
        <v>30.097017441967072</v>
      </c>
      <c r="I21" s="518">
        <v>30.097017441967072</v>
      </c>
      <c r="J21" s="518">
        <v>29.215831856618212</v>
      </c>
      <c r="K21" s="518">
        <v>28.338897984763079</v>
      </c>
      <c r="L21" s="439">
        <v>27.466644081931605</v>
      </c>
      <c r="M21" s="439">
        <v>26.599051705342401</v>
      </c>
      <c r="N21" s="439">
        <v>25.736103242599619</v>
      </c>
      <c r="O21" s="439">
        <v>24.877781948903564</v>
      </c>
      <c r="P21" s="439">
        <v>24.024071987884238</v>
      </c>
      <c r="Q21" s="439">
        <v>23.175358555614594</v>
      </c>
      <c r="R21" s="439">
        <v>22.331607173004688</v>
      </c>
      <c r="S21" s="439">
        <v>21.492782846582848</v>
      </c>
      <c r="T21" s="439">
        <v>20.658849998248421</v>
      </c>
      <c r="U21" s="439">
        <v>19.829772389586321</v>
      </c>
      <c r="V21" s="439">
        <v>19.741267290688356</v>
      </c>
      <c r="W21" s="439">
        <v>19.654533687585715</v>
      </c>
      <c r="X21" s="439">
        <v>19.570021922063834</v>
      </c>
      <c r="Y21" s="439">
        <v>19.488206197076881</v>
      </c>
      <c r="Z21" s="439">
        <v>19.40958279178161</v>
      </c>
      <c r="AA21" s="439">
        <v>19.334263881788594</v>
      </c>
      <c r="AB21" s="439">
        <v>19.262358636763377</v>
      </c>
      <c r="AC21" s="439">
        <v>19.193972191268571</v>
      </c>
      <c r="AD21" s="439">
        <v>19.129204547163297</v>
      </c>
      <c r="AE21" s="439">
        <v>19.068149415050815</v>
      </c>
      <c r="AF21" s="439">
        <v>19.010893004529684</v>
      </c>
      <c r="AG21" s="439">
        <v>18.957512775375928</v>
      </c>
      <c r="AH21" s="439">
        <v>18.908076164204491</v>
      </c>
      <c r="AI21" s="439">
        <v>18.862639303555415</v>
      </c>
      <c r="AJ21" s="522">
        <v>18.821245752640596</v>
      </c>
    </row>
    <row r="22" spans="1:36" ht="25.15" customHeight="1" x14ac:dyDescent="0.2">
      <c r="A22" s="224"/>
      <c r="B22" s="1054"/>
      <c r="C22" s="294" t="s">
        <v>236</v>
      </c>
      <c r="D22" s="521" t="s">
        <v>237</v>
      </c>
      <c r="E22" s="374" t="s">
        <v>124</v>
      </c>
      <c r="F22" s="503" t="s">
        <v>218</v>
      </c>
      <c r="G22" s="503">
        <v>1</v>
      </c>
      <c r="H22" s="504">
        <v>56.591543119481869</v>
      </c>
      <c r="I22" s="518">
        <v>56.591543119481869</v>
      </c>
      <c r="J22" s="518">
        <v>57.23240973852193</v>
      </c>
      <c r="K22" s="518">
        <v>57.867990124623148</v>
      </c>
      <c r="L22" s="439">
        <v>58.49911102272636</v>
      </c>
      <c r="M22" s="439">
        <v>59.125755478417481</v>
      </c>
      <c r="N22" s="439">
        <v>59.747904118822333</v>
      </c>
      <c r="O22" s="439">
        <v>60.365534994274491</v>
      </c>
      <c r="P22" s="439">
        <v>60.97862340562974</v>
      </c>
      <c r="Q22" s="439">
        <v>61.588204920774999</v>
      </c>
      <c r="R22" s="439">
        <v>62.194344481158268</v>
      </c>
      <c r="S22" s="439">
        <v>62.797109861766501</v>
      </c>
      <c r="T22" s="439">
        <v>63.396571887872753</v>
      </c>
      <c r="U22" s="439">
        <v>63.992804668182835</v>
      </c>
      <c r="V22" s="439">
        <v>63.812481755807838</v>
      </c>
      <c r="W22" s="439">
        <v>63.6372975319291</v>
      </c>
      <c r="X22" s="439">
        <v>63.468738091125928</v>
      </c>
      <c r="Y22" s="439">
        <v>63.308376915706738</v>
      </c>
      <c r="Z22" s="439">
        <v>63.157869794472738</v>
      </c>
      <c r="AA22" s="439">
        <v>63.017631616109362</v>
      </c>
      <c r="AB22" s="439">
        <v>62.888070225756266</v>
      </c>
      <c r="AC22" s="439">
        <v>62.769583000489398</v>
      </c>
      <c r="AD22" s="439">
        <v>62.662553166187628</v>
      </c>
      <c r="AE22" s="439">
        <v>62.567345877325536</v>
      </c>
      <c r="AF22" s="439">
        <v>62.484304088967583</v>
      </c>
      <c r="AG22" s="439">
        <v>62.413744258441845</v>
      </c>
      <c r="AH22" s="439">
        <v>62.355951922661241</v>
      </c>
      <c r="AI22" s="439">
        <v>62.311177205599684</v>
      </c>
      <c r="AJ22" s="522">
        <v>62.27963031874777</v>
      </c>
    </row>
    <row r="23" spans="1:36" ht="25.15" customHeight="1" x14ac:dyDescent="0.2">
      <c r="A23" s="224"/>
      <c r="B23" s="1054"/>
      <c r="C23" s="294" t="s">
        <v>238</v>
      </c>
      <c r="D23" s="521" t="s">
        <v>239</v>
      </c>
      <c r="E23" s="374" t="s">
        <v>124</v>
      </c>
      <c r="F23" s="503" t="s">
        <v>218</v>
      </c>
      <c r="G23" s="503">
        <v>1</v>
      </c>
      <c r="H23" s="504">
        <v>16.221195568352886</v>
      </c>
      <c r="I23" s="518">
        <v>16.221195568352886</v>
      </c>
      <c r="J23" s="518">
        <v>16.076732062366435</v>
      </c>
      <c r="K23" s="518">
        <v>15.932650043324218</v>
      </c>
      <c r="L23" s="439">
        <v>15.789183416657613</v>
      </c>
      <c r="M23" s="439">
        <v>15.646324791383757</v>
      </c>
      <c r="N23" s="439">
        <v>15.504066651688719</v>
      </c>
      <c r="O23" s="439">
        <v>15.362401344148751</v>
      </c>
      <c r="P23" s="439">
        <v>15.221321063860088</v>
      </c>
      <c r="Q23" s="439">
        <v>15.081078185943202</v>
      </c>
      <c r="R23" s="439">
        <v>14.941672791271101</v>
      </c>
      <c r="S23" s="439">
        <v>14.803105230103663</v>
      </c>
      <c r="T23" s="439">
        <v>14.66537613439603</v>
      </c>
      <c r="U23" s="439">
        <v>14.528486431005138</v>
      </c>
      <c r="V23" s="439">
        <v>14.37151659273326</v>
      </c>
      <c r="W23" s="439">
        <v>14.216350483721333</v>
      </c>
      <c r="X23" s="439">
        <v>14.063289359034501</v>
      </c>
      <c r="Y23" s="439">
        <v>13.912642869363223</v>
      </c>
      <c r="Z23" s="439">
        <v>13.764727159122748</v>
      </c>
      <c r="AA23" s="439">
        <v>13.619578142390226</v>
      </c>
      <c r="AB23" s="439">
        <v>13.477227206198901</v>
      </c>
      <c r="AC23" s="439">
        <v>13.337700546910179</v>
      </c>
      <c r="AD23" s="439">
        <v>13.201018489464635</v>
      </c>
      <c r="AE23" s="439">
        <v>13.067194797302324</v>
      </c>
      <c r="AF23" s="439">
        <v>12.936235982031159</v>
      </c>
      <c r="AG23" s="439">
        <v>12.808140623178952</v>
      </c>
      <c r="AH23" s="439">
        <v>12.682898709546821</v>
      </c>
      <c r="AI23" s="439">
        <v>12.560491014734144</v>
      </c>
      <c r="AJ23" s="522">
        <v>12.440888520273733</v>
      </c>
    </row>
    <row r="24" spans="1:36" ht="25.15" customHeight="1" x14ac:dyDescent="0.2">
      <c r="A24" s="224"/>
      <c r="B24" s="1054"/>
      <c r="C24" s="294" t="s">
        <v>240</v>
      </c>
      <c r="D24" s="521" t="s">
        <v>241</v>
      </c>
      <c r="E24" s="374" t="s">
        <v>124</v>
      </c>
      <c r="F24" s="503" t="s">
        <v>218</v>
      </c>
      <c r="G24" s="503">
        <v>1</v>
      </c>
      <c r="H24" s="504">
        <v>12.849740965994437</v>
      </c>
      <c r="I24" s="518">
        <v>12.849740965994437</v>
      </c>
      <c r="J24" s="518">
        <v>12.80319159683715</v>
      </c>
      <c r="K24" s="518">
        <v>12.756552039648806</v>
      </c>
      <c r="L24" s="439">
        <v>12.710008219420386</v>
      </c>
      <c r="M24" s="439">
        <v>12.663554804982269</v>
      </c>
      <c r="N24" s="439">
        <v>12.617186248692855</v>
      </c>
      <c r="O24" s="439">
        <v>12.570896769570563</v>
      </c>
      <c r="P24" s="439">
        <v>12.524680334935907</v>
      </c>
      <c r="Q24" s="439">
        <v>12.478746062595636</v>
      </c>
      <c r="R24" s="439">
        <v>12.433097850805447</v>
      </c>
      <c r="S24" s="439">
        <v>12.387739923512257</v>
      </c>
      <c r="T24" s="439">
        <v>12.342676850410816</v>
      </c>
      <c r="U24" s="439">
        <v>12.297913568498473</v>
      </c>
      <c r="V24" s="439">
        <v>12.253922693790685</v>
      </c>
      <c r="W24" s="439">
        <v>12.210970620220241</v>
      </c>
      <c r="X24" s="439">
        <v>12.169340032233597</v>
      </c>
      <c r="Y24" s="439">
        <v>12.129329487217355</v>
      </c>
      <c r="Z24" s="439">
        <v>12.091252378788555</v>
      </c>
      <c r="AA24" s="439">
        <v>12.055183749027545</v>
      </c>
      <c r="AB24" s="439">
        <v>12.021197050798753</v>
      </c>
      <c r="AC24" s="439">
        <v>11.98936349880047</v>
      </c>
      <c r="AD24" s="439">
        <v>11.959751374261847</v>
      </c>
      <c r="AE24" s="439">
        <v>11.932425287660225</v>
      </c>
      <c r="AF24" s="439">
        <v>11.907445405280578</v>
      </c>
      <c r="AG24" s="439">
        <v>11.884866646966461</v>
      </c>
      <c r="AH24" s="439">
        <v>11.864737863983462</v>
      </c>
      <c r="AI24" s="439">
        <v>11.847101007485906</v>
      </c>
      <c r="AJ24" s="522">
        <v>11.831990299593873</v>
      </c>
    </row>
    <row r="25" spans="1:36" ht="25.15" customHeight="1" x14ac:dyDescent="0.2">
      <c r="A25" s="224"/>
      <c r="B25" s="1054"/>
      <c r="C25" s="294" t="s">
        <v>242</v>
      </c>
      <c r="D25" s="521" t="s">
        <v>243</v>
      </c>
      <c r="E25" s="374" t="s">
        <v>124</v>
      </c>
      <c r="F25" s="503" t="s">
        <v>218</v>
      </c>
      <c r="G25" s="503">
        <v>1</v>
      </c>
      <c r="H25" s="504">
        <v>17.357017251527566</v>
      </c>
      <c r="I25" s="518">
        <v>17.357017251527566</v>
      </c>
      <c r="J25" s="518">
        <v>17.527433184435946</v>
      </c>
      <c r="K25" s="518">
        <v>17.697949290093653</v>
      </c>
      <c r="L25" s="439">
        <v>17.867704827801617</v>
      </c>
      <c r="M25" s="439">
        <v>18.036723996030396</v>
      </c>
      <c r="N25" s="439">
        <v>18.205031724244538</v>
      </c>
      <c r="O25" s="439">
        <v>18.372653733744446</v>
      </c>
      <c r="P25" s="439">
        <v>18.539616603692899</v>
      </c>
      <c r="Q25" s="439">
        <v>18.704971872258476</v>
      </c>
      <c r="R25" s="439">
        <v>18.868708644653694</v>
      </c>
      <c r="S25" s="439">
        <v>19.030814760942292</v>
      </c>
      <c r="T25" s="439">
        <v>19.191276723680552</v>
      </c>
      <c r="U25" s="439">
        <v>19.350079619940811</v>
      </c>
      <c r="V25" s="439">
        <v>19.505118460653033</v>
      </c>
      <c r="W25" s="439">
        <v>19.655229880403198</v>
      </c>
      <c r="X25" s="439">
        <v>19.799189587510728</v>
      </c>
      <c r="Y25" s="439">
        <v>19.935713859493003</v>
      </c>
      <c r="Z25" s="439">
        <v>20.063463213710993</v>
      </c>
      <c r="AA25" s="439">
        <v>20.1821595123163</v>
      </c>
      <c r="AB25" s="439">
        <v>20.291529648239951</v>
      </c>
      <c r="AC25" s="439">
        <v>20.391307600670778</v>
      </c>
      <c r="AD25" s="439">
        <v>20.481236657157822</v>
      </c>
      <c r="AE25" s="439">
        <v>20.561071798245159</v>
      </c>
      <c r="AF25" s="439">
        <v>20.630582237214579</v>
      </c>
      <c r="AG25" s="439">
        <v>20.689554103680354</v>
      </c>
      <c r="AH25" s="439">
        <v>20.737793255458069</v>
      </c>
      <c r="AI25" s="439">
        <v>20.775128198335924</v>
      </c>
      <c r="AJ25" s="522">
        <v>20.801413088158817</v>
      </c>
    </row>
    <row r="26" spans="1:36" ht="25.15" customHeight="1" x14ac:dyDescent="0.2">
      <c r="A26" s="224"/>
      <c r="B26" s="1054"/>
      <c r="C26" s="294" t="s">
        <v>244</v>
      </c>
      <c r="D26" s="521" t="s">
        <v>245</v>
      </c>
      <c r="E26" s="374" t="s">
        <v>124</v>
      </c>
      <c r="F26" s="503" t="s">
        <v>218</v>
      </c>
      <c r="G26" s="503">
        <v>1</v>
      </c>
      <c r="H26" s="504">
        <v>1.3685015525314517</v>
      </c>
      <c r="I26" s="518">
        <v>1.3685015525314517</v>
      </c>
      <c r="J26" s="518">
        <v>1.4086745009771864</v>
      </c>
      <c r="K26" s="518">
        <v>1.4486574206150817</v>
      </c>
      <c r="L26" s="439">
        <v>1.4884702949406527</v>
      </c>
      <c r="M26" s="439">
        <v>1.5281127047424894</v>
      </c>
      <c r="N26" s="439">
        <v>1.5675841717873733</v>
      </c>
      <c r="O26" s="439">
        <v>1.6068841547310173</v>
      </c>
      <c r="P26" s="439">
        <v>1.6460120446602795</v>
      </c>
      <c r="Q26" s="439">
        <v>1.6849928342842986</v>
      </c>
      <c r="R26" s="439">
        <v>1.7238280791563476</v>
      </c>
      <c r="S26" s="439">
        <v>1.7625194083260616</v>
      </c>
      <c r="T26" s="439">
        <v>1.8010685297940108</v>
      </c>
      <c r="U26" s="439">
        <v>1.8394772363834049</v>
      </c>
      <c r="V26" s="439">
        <v>1.8775407807239433</v>
      </c>
      <c r="W26" s="439">
        <v>1.9155238602933131</v>
      </c>
      <c r="X26" s="439">
        <v>1.9534685687745079</v>
      </c>
      <c r="Y26" s="439">
        <v>1.9914209579963917</v>
      </c>
      <c r="Z26" s="439">
        <v>2.0294310261012707</v>
      </c>
      <c r="AA26" s="439">
        <v>2.0675185299056529</v>
      </c>
      <c r="AB26" s="439">
        <v>2.1057034945781585</v>
      </c>
      <c r="AC26" s="439">
        <v>2.1440060995280628</v>
      </c>
      <c r="AD26" s="439">
        <v>2.1824465499153547</v>
      </c>
      <c r="AE26" s="439">
        <v>2.2210449339720828</v>
      </c>
      <c r="AF26" s="439">
        <v>2.2598210666539473</v>
      </c>
      <c r="AG26" s="439">
        <v>2.2987943205122567</v>
      </c>
      <c r="AH26" s="439">
        <v>2.3379834450782973</v>
      </c>
      <c r="AI26" s="439">
        <v>2.3774063764796121</v>
      </c>
      <c r="AJ26" s="522">
        <v>2.4170800394478622</v>
      </c>
    </row>
    <row r="27" spans="1:36" ht="25.15" customHeight="1" x14ac:dyDescent="0.2">
      <c r="A27" s="225"/>
      <c r="B27" s="1054"/>
      <c r="C27" s="290" t="s">
        <v>246</v>
      </c>
      <c r="D27" s="384" t="s">
        <v>247</v>
      </c>
      <c r="E27" s="385" t="s">
        <v>248</v>
      </c>
      <c r="F27" s="515" t="s">
        <v>218</v>
      </c>
      <c r="G27" s="515">
        <v>1</v>
      </c>
      <c r="H27" s="801">
        <f t="shared" ref="H27:AJ27" si="4">((H9+H10)*1000000)/((H54+H55)*1000)</f>
        <v>131.2048406895484</v>
      </c>
      <c r="I27" s="518">
        <f t="shared" si="4"/>
        <v>131.2048406895484</v>
      </c>
      <c r="J27" s="518">
        <f t="shared" si="4"/>
        <v>130.88136541751993</v>
      </c>
      <c r="K27" s="518">
        <f t="shared" si="4"/>
        <v>130.58512603256742</v>
      </c>
      <c r="L27" s="803">
        <f t="shared" si="4"/>
        <v>130.32859601194599</v>
      </c>
      <c r="M27" s="803">
        <f t="shared" si="4"/>
        <v>130.1142482925988</v>
      </c>
      <c r="N27" s="803">
        <f t="shared" si="4"/>
        <v>129.93148699164868</v>
      </c>
      <c r="O27" s="803">
        <f t="shared" si="4"/>
        <v>129.7852093765637</v>
      </c>
      <c r="P27" s="803">
        <f t="shared" si="4"/>
        <v>129.67184223096743</v>
      </c>
      <c r="Q27" s="803">
        <f t="shared" si="4"/>
        <v>129.58752938232746</v>
      </c>
      <c r="R27" s="803">
        <f t="shared" si="4"/>
        <v>129.53142904505373</v>
      </c>
      <c r="S27" s="803">
        <f t="shared" si="4"/>
        <v>129.51282678455021</v>
      </c>
      <c r="T27" s="803">
        <f t="shared" si="4"/>
        <v>129.51512923601504</v>
      </c>
      <c r="U27" s="803">
        <f t="shared" si="4"/>
        <v>129.54147544273005</v>
      </c>
      <c r="V27" s="803">
        <f t="shared" si="4"/>
        <v>129.31666135944323</v>
      </c>
      <c r="W27" s="803">
        <f t="shared" si="4"/>
        <v>129.10031104573207</v>
      </c>
      <c r="X27" s="803">
        <f t="shared" si="4"/>
        <v>128.89045805847536</v>
      </c>
      <c r="Y27" s="803">
        <f t="shared" si="4"/>
        <v>128.68498470777001</v>
      </c>
      <c r="Z27" s="803">
        <f t="shared" si="4"/>
        <v>128.48772671422574</v>
      </c>
      <c r="AA27" s="803">
        <f t="shared" si="4"/>
        <v>128.29843298112252</v>
      </c>
      <c r="AB27" s="803">
        <f t="shared" si="4"/>
        <v>128.11292612192941</v>
      </c>
      <c r="AC27" s="803">
        <f t="shared" si="4"/>
        <v>127.93219228019267</v>
      </c>
      <c r="AD27" s="803">
        <f t="shared" si="4"/>
        <v>127.75857929359375</v>
      </c>
      <c r="AE27" s="803">
        <f t="shared" si="4"/>
        <v>127.59056811276542</v>
      </c>
      <c r="AF27" s="803">
        <f t="shared" si="4"/>
        <v>127.42728095630315</v>
      </c>
      <c r="AG27" s="803">
        <f t="shared" si="4"/>
        <v>127.26274892898691</v>
      </c>
      <c r="AH27" s="803">
        <f t="shared" si="4"/>
        <v>127.10047389417321</v>
      </c>
      <c r="AI27" s="803">
        <f t="shared" si="4"/>
        <v>126.93766181602554</v>
      </c>
      <c r="AJ27" s="803">
        <f t="shared" si="4"/>
        <v>126.77278845671646</v>
      </c>
    </row>
    <row r="28" spans="1:36" ht="25.15" customHeight="1" x14ac:dyDescent="0.2">
      <c r="A28" s="225"/>
      <c r="B28" s="1054"/>
      <c r="C28" s="294" t="s">
        <v>249</v>
      </c>
      <c r="D28" s="453" t="s">
        <v>250</v>
      </c>
      <c r="E28" s="374" t="s">
        <v>124</v>
      </c>
      <c r="F28" s="401" t="s">
        <v>75</v>
      </c>
      <c r="G28" s="401">
        <v>2</v>
      </c>
      <c r="H28" s="378">
        <v>1.2651778607413546</v>
      </c>
      <c r="I28" s="387">
        <v>1.2651778607413546</v>
      </c>
      <c r="J28" s="387">
        <v>1.2651778607413546</v>
      </c>
      <c r="K28" s="387">
        <v>0.96744058355252927</v>
      </c>
      <c r="L28" s="396">
        <v>0.83522449553696343</v>
      </c>
      <c r="M28" s="396">
        <v>0.69630722007384027</v>
      </c>
      <c r="N28" s="396">
        <v>0.5519241594826958</v>
      </c>
      <c r="O28" s="396">
        <v>0.50274948220263083</v>
      </c>
      <c r="P28" s="396">
        <v>0.52660265391255745</v>
      </c>
      <c r="Q28" s="396">
        <v>0.55124377266763425</v>
      </c>
      <c r="R28" s="396">
        <v>0.57551241418311783</v>
      </c>
      <c r="S28" s="396">
        <v>0.59957602893226358</v>
      </c>
      <c r="T28" s="396">
        <v>0.62201654720120647</v>
      </c>
      <c r="U28" s="396">
        <v>0.64477393881289569</v>
      </c>
      <c r="V28" s="396">
        <v>0.66716335851629793</v>
      </c>
      <c r="W28" s="396">
        <v>0.68626743096709664</v>
      </c>
      <c r="X28" s="396">
        <v>0.70489758329651497</v>
      </c>
      <c r="Y28" s="396">
        <v>0.72312314066427597</v>
      </c>
      <c r="Z28" s="396">
        <v>0.74093102622223839</v>
      </c>
      <c r="AA28" s="396">
        <v>0.75802288584728927</v>
      </c>
      <c r="AB28" s="396">
        <v>0.77462113178732572</v>
      </c>
      <c r="AC28" s="396">
        <v>0.79091293141686059</v>
      </c>
      <c r="AD28" s="396">
        <v>0.80728229148115638</v>
      </c>
      <c r="AE28" s="396">
        <v>0.82309731039796574</v>
      </c>
      <c r="AF28" s="396">
        <v>0.83841865939495719</v>
      </c>
      <c r="AG28" s="396">
        <v>0.85322946083829621</v>
      </c>
      <c r="AH28" s="396">
        <v>0.86752464315386923</v>
      </c>
      <c r="AI28" s="396">
        <v>0.8807578140087724</v>
      </c>
      <c r="AJ28" s="437">
        <v>0.89365536606739937</v>
      </c>
    </row>
    <row r="29" spans="1:36" ht="25.15" customHeight="1" thickBot="1" x14ac:dyDescent="0.25">
      <c r="A29" s="225"/>
      <c r="B29" s="1055"/>
      <c r="C29" s="306" t="s">
        <v>251</v>
      </c>
      <c r="D29" s="523" t="s">
        <v>252</v>
      </c>
      <c r="E29" s="524" t="s">
        <v>124</v>
      </c>
      <c r="F29" s="525" t="s">
        <v>75</v>
      </c>
      <c r="G29" s="525">
        <v>2</v>
      </c>
      <c r="H29" s="310">
        <v>1.51</v>
      </c>
      <c r="I29" s="311">
        <v>1.51</v>
      </c>
      <c r="J29" s="311">
        <v>1.51</v>
      </c>
      <c r="K29" s="311">
        <v>1.51</v>
      </c>
      <c r="L29" s="312">
        <v>1.51</v>
      </c>
      <c r="M29" s="312">
        <v>1.51</v>
      </c>
      <c r="N29" s="312">
        <v>1.51</v>
      </c>
      <c r="O29" s="312">
        <v>1.51</v>
      </c>
      <c r="P29" s="312">
        <v>1.51</v>
      </c>
      <c r="Q29" s="312">
        <v>1.51</v>
      </c>
      <c r="R29" s="312">
        <v>1.51</v>
      </c>
      <c r="S29" s="312">
        <v>1.51</v>
      </c>
      <c r="T29" s="312">
        <v>1.51</v>
      </c>
      <c r="U29" s="312">
        <v>1.51</v>
      </c>
      <c r="V29" s="312">
        <v>1.51</v>
      </c>
      <c r="W29" s="312">
        <v>1.51</v>
      </c>
      <c r="X29" s="312">
        <v>1.51</v>
      </c>
      <c r="Y29" s="312">
        <v>1.51</v>
      </c>
      <c r="Z29" s="312">
        <v>1.51</v>
      </c>
      <c r="AA29" s="312">
        <v>1.51</v>
      </c>
      <c r="AB29" s="312">
        <v>1.51</v>
      </c>
      <c r="AC29" s="312">
        <v>1.51</v>
      </c>
      <c r="AD29" s="312">
        <v>1.51</v>
      </c>
      <c r="AE29" s="312">
        <v>1.51</v>
      </c>
      <c r="AF29" s="312">
        <v>1.51</v>
      </c>
      <c r="AG29" s="312">
        <v>1.51</v>
      </c>
      <c r="AH29" s="312">
        <v>1.51</v>
      </c>
      <c r="AI29" s="312">
        <v>1.51</v>
      </c>
      <c r="AJ29" s="526">
        <v>1.51</v>
      </c>
    </row>
    <row r="30" spans="1:36" ht="25.15" customHeight="1" x14ac:dyDescent="0.2">
      <c r="A30" s="225"/>
      <c r="B30" s="1056" t="s">
        <v>253</v>
      </c>
      <c r="C30" s="444" t="s">
        <v>254</v>
      </c>
      <c r="D30" s="412" t="s">
        <v>255</v>
      </c>
      <c r="E30" s="527" t="s">
        <v>124</v>
      </c>
      <c r="F30" s="413" t="s">
        <v>75</v>
      </c>
      <c r="G30" s="413">
        <v>2</v>
      </c>
      <c r="H30" s="375">
        <v>1.0071596558333358</v>
      </c>
      <c r="I30" s="493">
        <v>1.0071596558333358</v>
      </c>
      <c r="J30" s="493">
        <v>1.0180319123333357</v>
      </c>
      <c r="K30" s="493">
        <v>1.0289041688333393</v>
      </c>
      <c r="L30" s="416">
        <v>1.0397764253333321</v>
      </c>
      <c r="M30" s="416">
        <v>1.0506486818333356</v>
      </c>
      <c r="N30" s="416">
        <v>1.0615209383333357</v>
      </c>
      <c r="O30" s="416">
        <v>1.0723931948333356</v>
      </c>
      <c r="P30" s="416">
        <v>1.0832654513333393</v>
      </c>
      <c r="Q30" s="416">
        <v>1.0941377078333321</v>
      </c>
      <c r="R30" s="416">
        <v>1.1050099643333355</v>
      </c>
      <c r="S30" s="416">
        <v>1.1158822208333357</v>
      </c>
      <c r="T30" s="416">
        <v>1.1267544773333358</v>
      </c>
      <c r="U30" s="416">
        <v>1.1376267338333395</v>
      </c>
      <c r="V30" s="416">
        <v>1.148498990333332</v>
      </c>
      <c r="W30" s="416">
        <v>1.1593712468333357</v>
      </c>
      <c r="X30" s="416">
        <v>1.1702435033333358</v>
      </c>
      <c r="Y30" s="416">
        <v>1.1811157598333355</v>
      </c>
      <c r="Z30" s="416">
        <v>1.1919880163333392</v>
      </c>
      <c r="AA30" s="416">
        <v>1.202860272833332</v>
      </c>
      <c r="AB30" s="416">
        <v>1.2137325293333356</v>
      </c>
      <c r="AC30" s="416">
        <v>1.2246047858333358</v>
      </c>
      <c r="AD30" s="416">
        <v>1.2354770423333354</v>
      </c>
      <c r="AE30" s="416">
        <v>1.2463492988333391</v>
      </c>
      <c r="AF30" s="416">
        <v>1.2572215553333319</v>
      </c>
      <c r="AG30" s="416">
        <v>1.2680938118333354</v>
      </c>
      <c r="AH30" s="416">
        <v>1.2789660683333357</v>
      </c>
      <c r="AI30" s="416">
        <v>1.2898383248333358</v>
      </c>
      <c r="AJ30" s="528">
        <v>1.3007105813333395</v>
      </c>
    </row>
    <row r="31" spans="1:36" ht="25.15" customHeight="1" x14ac:dyDescent="0.2">
      <c r="A31" s="225"/>
      <c r="B31" s="1057"/>
      <c r="C31" s="294" t="s">
        <v>256</v>
      </c>
      <c r="D31" s="412" t="s">
        <v>257</v>
      </c>
      <c r="E31" s="374" t="s">
        <v>124</v>
      </c>
      <c r="F31" s="401" t="s">
        <v>75</v>
      </c>
      <c r="G31" s="401">
        <v>2</v>
      </c>
      <c r="H31" s="378">
        <v>0.10704832173913043</v>
      </c>
      <c r="I31" s="387">
        <v>0.10704832173913043</v>
      </c>
      <c r="J31" s="387">
        <v>0.10651644347826085</v>
      </c>
      <c r="K31" s="387">
        <v>0.10598456521739127</v>
      </c>
      <c r="L31" s="396">
        <v>0.1054526869565217</v>
      </c>
      <c r="M31" s="396">
        <v>0.10492080869565212</v>
      </c>
      <c r="N31" s="396">
        <v>0.10438893043478255</v>
      </c>
      <c r="O31" s="396">
        <v>0.10385705217391299</v>
      </c>
      <c r="P31" s="396">
        <v>0.10332517391304341</v>
      </c>
      <c r="Q31" s="396">
        <v>0.10279329565217384</v>
      </c>
      <c r="R31" s="396">
        <v>0.10226141739130426</v>
      </c>
      <c r="S31" s="396">
        <v>0.10172953913043468</v>
      </c>
      <c r="T31" s="396">
        <v>0.10119766086956511</v>
      </c>
      <c r="U31" s="396">
        <v>0.10066578260869555</v>
      </c>
      <c r="V31" s="396">
        <v>0.10013390434782597</v>
      </c>
      <c r="W31" s="396">
        <v>9.9602026086956397E-2</v>
      </c>
      <c r="X31" s="396">
        <v>9.9070147826086821E-2</v>
      </c>
      <c r="Y31" s="396">
        <v>9.8538269565217246E-2</v>
      </c>
      <c r="Z31" s="396">
        <v>9.800639130434767E-2</v>
      </c>
      <c r="AA31" s="396">
        <v>9.7474513043478109E-2</v>
      </c>
      <c r="AB31" s="396">
        <v>9.6942634782608533E-2</v>
      </c>
      <c r="AC31" s="396">
        <v>9.6410756521738958E-2</v>
      </c>
      <c r="AD31" s="396">
        <v>9.5878878260869382E-2</v>
      </c>
      <c r="AE31" s="396">
        <v>9.5346999999999987E-2</v>
      </c>
      <c r="AF31" s="396">
        <v>9.4807299999999983E-2</v>
      </c>
      <c r="AG31" s="396">
        <v>9.4267600000000007E-2</v>
      </c>
      <c r="AH31" s="396">
        <v>9.3727899999999989E-2</v>
      </c>
      <c r="AI31" s="396">
        <v>9.3188199999999985E-2</v>
      </c>
      <c r="AJ31" s="437">
        <v>9.2648499999999995E-2</v>
      </c>
    </row>
    <row r="32" spans="1:36" ht="25.15" customHeight="1" x14ac:dyDescent="0.2">
      <c r="A32" s="225"/>
      <c r="B32" s="1057"/>
      <c r="C32" s="270" t="s">
        <v>258</v>
      </c>
      <c r="D32" s="412" t="s">
        <v>259</v>
      </c>
      <c r="E32" s="374" t="s">
        <v>124</v>
      </c>
      <c r="F32" s="401" t="s">
        <v>75</v>
      </c>
      <c r="G32" s="401">
        <v>2</v>
      </c>
      <c r="H32" s="378">
        <v>5.8586190375999987</v>
      </c>
      <c r="I32" s="387">
        <v>5.8586190375999987</v>
      </c>
      <c r="J32" s="387">
        <v>6.2225812671701943</v>
      </c>
      <c r="K32" s="387">
        <v>6.5783858548043384</v>
      </c>
      <c r="L32" s="396">
        <v>6.923591460794646</v>
      </c>
      <c r="M32" s="396">
        <v>7.2578183553807456</v>
      </c>
      <c r="N32" s="396">
        <v>7.5912954257446827</v>
      </c>
      <c r="O32" s="396">
        <v>7.9225175364214309</v>
      </c>
      <c r="P32" s="396">
        <v>8.2469662960348167</v>
      </c>
      <c r="Q32" s="396">
        <v>8.5556135482119622</v>
      </c>
      <c r="R32" s="396">
        <v>8.8593882272529232</v>
      </c>
      <c r="S32" s="396">
        <v>9.1419109015850903</v>
      </c>
      <c r="T32" s="396">
        <v>9.42592409472066</v>
      </c>
      <c r="U32" s="396">
        <v>9.7031049594519434</v>
      </c>
      <c r="V32" s="396">
        <v>9.9732649110893377</v>
      </c>
      <c r="W32" s="396">
        <v>10.238586430483778</v>
      </c>
      <c r="X32" s="396">
        <v>10.499099009560624</v>
      </c>
      <c r="Y32" s="396">
        <v>10.75358197893363</v>
      </c>
      <c r="Z32" s="396">
        <v>10.999281233561675</v>
      </c>
      <c r="AA32" s="396">
        <v>11.239184851428705</v>
      </c>
      <c r="AB32" s="396">
        <v>11.474276339043735</v>
      </c>
      <c r="AC32" s="396">
        <v>11.71026898582425</v>
      </c>
      <c r="AD32" s="396">
        <v>11.939555140481364</v>
      </c>
      <c r="AE32" s="396">
        <v>12.162331578910054</v>
      </c>
      <c r="AF32" s="396">
        <v>12.378080464254159</v>
      </c>
      <c r="AG32" s="396">
        <v>12.584238236770481</v>
      </c>
      <c r="AH32" s="396">
        <v>12.774771774752082</v>
      </c>
      <c r="AI32" s="396">
        <v>12.958471791088384</v>
      </c>
      <c r="AJ32" s="437">
        <v>13.136557655141562</v>
      </c>
    </row>
    <row r="33" spans="1:36" ht="25.15" customHeight="1" x14ac:dyDescent="0.2">
      <c r="A33" s="225"/>
      <c r="B33" s="1057"/>
      <c r="C33" s="294" t="s">
        <v>260</v>
      </c>
      <c r="D33" s="412" t="s">
        <v>261</v>
      </c>
      <c r="E33" s="374" t="s">
        <v>124</v>
      </c>
      <c r="F33" s="401" t="s">
        <v>75</v>
      </c>
      <c r="G33" s="401">
        <v>2</v>
      </c>
      <c r="H33" s="378">
        <v>12.090485329999998</v>
      </c>
      <c r="I33" s="387">
        <v>12.090485329999998</v>
      </c>
      <c r="J33" s="387">
        <v>11.954721240419994</v>
      </c>
      <c r="K33" s="387">
        <v>11.779980808399998</v>
      </c>
      <c r="L33" s="396">
        <v>11.592463806419996</v>
      </c>
      <c r="M33" s="396">
        <v>11.406355241539993</v>
      </c>
      <c r="N33" s="396">
        <v>11.221572575639994</v>
      </c>
      <c r="O33" s="396">
        <v>11.054603607739994</v>
      </c>
      <c r="P33" s="396">
        <v>10.889019366119994</v>
      </c>
      <c r="Q33" s="396">
        <v>10.693827866119998</v>
      </c>
      <c r="R33" s="396">
        <v>10.500435366119994</v>
      </c>
      <c r="S33" s="396">
        <v>10.308841866119998</v>
      </c>
      <c r="T33" s="396">
        <v>10.119047366119998</v>
      </c>
      <c r="U33" s="396">
        <v>9.9310518661199971</v>
      </c>
      <c r="V33" s="396">
        <v>9.7466543661199978</v>
      </c>
      <c r="W33" s="396">
        <v>9.5667543661199943</v>
      </c>
      <c r="X33" s="396">
        <v>9.3922513661199964</v>
      </c>
      <c r="Y33" s="396">
        <v>9.2240448661199981</v>
      </c>
      <c r="Z33" s="396">
        <v>9.0630343661199966</v>
      </c>
      <c r="AA33" s="396">
        <v>8.9092198661199955</v>
      </c>
      <c r="AB33" s="396">
        <v>8.7626013661199984</v>
      </c>
      <c r="AC33" s="396">
        <v>8.6231788661199964</v>
      </c>
      <c r="AD33" s="396">
        <v>8.4909523661199966</v>
      </c>
      <c r="AE33" s="396">
        <v>8.3659218661199972</v>
      </c>
      <c r="AF33" s="396">
        <v>8.2480873661199965</v>
      </c>
      <c r="AG33" s="396">
        <v>8.137448866119998</v>
      </c>
      <c r="AH33" s="396">
        <v>8.0340063661199981</v>
      </c>
      <c r="AI33" s="396">
        <v>7.9377598661199977</v>
      </c>
      <c r="AJ33" s="437">
        <v>7.8487093661199969</v>
      </c>
    </row>
    <row r="34" spans="1:36" ht="25.15" customHeight="1" x14ac:dyDescent="0.2">
      <c r="A34" s="225"/>
      <c r="B34" s="1057"/>
      <c r="C34" s="294" t="s">
        <v>262</v>
      </c>
      <c r="D34" s="412" t="s">
        <v>263</v>
      </c>
      <c r="E34" s="374" t="s">
        <v>124</v>
      </c>
      <c r="F34" s="401" t="s">
        <v>75</v>
      </c>
      <c r="G34" s="401">
        <v>2</v>
      </c>
      <c r="H34" s="378">
        <v>0.89672953999999983</v>
      </c>
      <c r="I34" s="387">
        <v>0.89672953999999983</v>
      </c>
      <c r="J34" s="387">
        <v>0.80695943999999986</v>
      </c>
      <c r="K34" s="387">
        <v>0.77043973999999993</v>
      </c>
      <c r="L34" s="396">
        <v>0.75259366000000005</v>
      </c>
      <c r="M34" s="396">
        <v>0.73402797999999991</v>
      </c>
      <c r="N34" s="396">
        <v>0.71492259999999985</v>
      </c>
      <c r="O34" s="396">
        <v>0.67268207999999996</v>
      </c>
      <c r="P34" s="396">
        <v>0.62982989999999994</v>
      </c>
      <c r="Q34" s="396">
        <v>0.62982989999999994</v>
      </c>
      <c r="R34" s="396">
        <v>0.62982989999999994</v>
      </c>
      <c r="S34" s="396">
        <v>0.62982989999999994</v>
      </c>
      <c r="T34" s="396">
        <v>0.62982989999999994</v>
      </c>
      <c r="U34" s="396">
        <v>0.62982989999999994</v>
      </c>
      <c r="V34" s="396">
        <v>0.62982989999999994</v>
      </c>
      <c r="W34" s="396">
        <v>0.62982989999999994</v>
      </c>
      <c r="X34" s="396">
        <v>0.62982989999999994</v>
      </c>
      <c r="Y34" s="396">
        <v>0.62982989999999994</v>
      </c>
      <c r="Z34" s="396">
        <v>0.62982989999999994</v>
      </c>
      <c r="AA34" s="396">
        <v>0.62982989999999994</v>
      </c>
      <c r="AB34" s="396">
        <v>0.62982989999999994</v>
      </c>
      <c r="AC34" s="396">
        <v>0.62982989999999994</v>
      </c>
      <c r="AD34" s="396">
        <v>0.62982989999999994</v>
      </c>
      <c r="AE34" s="396">
        <v>0.62982989999999994</v>
      </c>
      <c r="AF34" s="396">
        <v>0.62982989999999994</v>
      </c>
      <c r="AG34" s="396">
        <v>0.62982989999999994</v>
      </c>
      <c r="AH34" s="396">
        <v>0.62982989999999994</v>
      </c>
      <c r="AI34" s="396">
        <v>0.62982989999999994</v>
      </c>
      <c r="AJ34" s="437">
        <v>0.62982989999999994</v>
      </c>
    </row>
    <row r="35" spans="1:36" ht="25.15" customHeight="1" x14ac:dyDescent="0.2">
      <c r="A35" s="225"/>
      <c r="B35" s="1057"/>
      <c r="C35" s="294" t="s">
        <v>264</v>
      </c>
      <c r="D35" s="453" t="s">
        <v>265</v>
      </c>
      <c r="E35" s="374" t="s">
        <v>124</v>
      </c>
      <c r="F35" s="401" t="s">
        <v>75</v>
      </c>
      <c r="G35" s="401">
        <v>2</v>
      </c>
      <c r="H35" s="378">
        <v>50.579958114827548</v>
      </c>
      <c r="I35" s="387">
        <v>50.579958114827548</v>
      </c>
      <c r="J35" s="387">
        <v>50.431189696598224</v>
      </c>
      <c r="K35" s="387">
        <v>50.276304862744936</v>
      </c>
      <c r="L35" s="396">
        <v>50.12612196049551</v>
      </c>
      <c r="M35" s="396">
        <v>49.986228932550276</v>
      </c>
      <c r="N35" s="396">
        <v>49.846299529847208</v>
      </c>
      <c r="O35" s="396">
        <v>49.713946528831329</v>
      </c>
      <c r="P35" s="396">
        <v>49.587593812598811</v>
      </c>
      <c r="Q35" s="396">
        <v>49.463797682182545</v>
      </c>
      <c r="R35" s="396">
        <v>49.343075124902448</v>
      </c>
      <c r="S35" s="396">
        <v>49.241805572331145</v>
      </c>
      <c r="T35" s="396">
        <v>49.137246500956451</v>
      </c>
      <c r="U35" s="396">
        <v>49.03772075798603</v>
      </c>
      <c r="V35" s="396">
        <v>48.941617928109508</v>
      </c>
      <c r="W35" s="396">
        <v>48.845856030475943</v>
      </c>
      <c r="X35" s="396">
        <v>48.749506073159964</v>
      </c>
      <c r="Y35" s="396">
        <v>48.652889225547824</v>
      </c>
      <c r="Z35" s="396">
        <v>48.557860092680642</v>
      </c>
      <c r="AA35" s="396">
        <v>48.461430596574495</v>
      </c>
      <c r="AB35" s="396">
        <v>48.362617230720332</v>
      </c>
      <c r="AC35" s="396">
        <v>48.255706705700689</v>
      </c>
      <c r="AD35" s="396">
        <v>48.148306672804438</v>
      </c>
      <c r="AE35" s="396">
        <v>48.040220356136615</v>
      </c>
      <c r="AF35" s="396">
        <v>47.931973414292514</v>
      </c>
      <c r="AG35" s="396">
        <v>47.826121585276191</v>
      </c>
      <c r="AH35" s="396">
        <v>47.728697990794586</v>
      </c>
      <c r="AI35" s="396">
        <v>47.630911917958286</v>
      </c>
      <c r="AJ35" s="437">
        <v>47.531543997405109</v>
      </c>
    </row>
    <row r="36" spans="1:36" ht="25.15" customHeight="1" thickBot="1" x14ac:dyDescent="0.25">
      <c r="A36" s="225"/>
      <c r="B36" s="1057"/>
      <c r="C36" s="290" t="s">
        <v>87</v>
      </c>
      <c r="D36" s="384" t="s">
        <v>266</v>
      </c>
      <c r="E36" s="529" t="s">
        <v>267</v>
      </c>
      <c r="F36" s="349" t="s">
        <v>75</v>
      </c>
      <c r="G36" s="349">
        <v>2</v>
      </c>
      <c r="H36" s="378">
        <f t="shared" ref="H36:AJ36" si="5">H30+H31+H32+H33+H34+H35</f>
        <v>70.540000000000006</v>
      </c>
      <c r="I36" s="387">
        <f t="shared" si="5"/>
        <v>70.540000000000006</v>
      </c>
      <c r="J36" s="387">
        <f t="shared" si="5"/>
        <v>70.540000000000006</v>
      </c>
      <c r="K36" s="387">
        <f t="shared" si="5"/>
        <v>70.540000000000006</v>
      </c>
      <c r="L36" s="424">
        <f t="shared" si="5"/>
        <v>70.540000000000006</v>
      </c>
      <c r="M36" s="424">
        <f t="shared" si="5"/>
        <v>70.540000000000006</v>
      </c>
      <c r="N36" s="424">
        <f t="shared" si="5"/>
        <v>70.540000000000006</v>
      </c>
      <c r="O36" s="424">
        <f t="shared" si="5"/>
        <v>70.540000000000006</v>
      </c>
      <c r="P36" s="424">
        <f t="shared" si="5"/>
        <v>70.540000000000006</v>
      </c>
      <c r="Q36" s="424">
        <f t="shared" si="5"/>
        <v>70.540000000000006</v>
      </c>
      <c r="R36" s="424">
        <f t="shared" si="5"/>
        <v>70.540000000000006</v>
      </c>
      <c r="S36" s="424">
        <f t="shared" si="5"/>
        <v>70.540000000000006</v>
      </c>
      <c r="T36" s="424">
        <f t="shared" si="5"/>
        <v>70.540000000000006</v>
      </c>
      <c r="U36" s="424">
        <f t="shared" si="5"/>
        <v>70.540000000000006</v>
      </c>
      <c r="V36" s="424">
        <f t="shared" si="5"/>
        <v>70.540000000000006</v>
      </c>
      <c r="W36" s="424">
        <f t="shared" si="5"/>
        <v>70.540000000000006</v>
      </c>
      <c r="X36" s="424">
        <f t="shared" si="5"/>
        <v>70.540000000000006</v>
      </c>
      <c r="Y36" s="424">
        <f t="shared" si="5"/>
        <v>70.540000000000006</v>
      </c>
      <c r="Z36" s="424">
        <f t="shared" si="5"/>
        <v>70.540000000000006</v>
      </c>
      <c r="AA36" s="424">
        <f t="shared" si="5"/>
        <v>70.540000000000006</v>
      </c>
      <c r="AB36" s="424">
        <f t="shared" si="5"/>
        <v>70.540000000000006</v>
      </c>
      <c r="AC36" s="424">
        <f t="shared" si="5"/>
        <v>70.540000000000006</v>
      </c>
      <c r="AD36" s="424">
        <f t="shared" si="5"/>
        <v>70.540000000000006</v>
      </c>
      <c r="AE36" s="424">
        <f t="shared" si="5"/>
        <v>70.540000000000006</v>
      </c>
      <c r="AF36" s="424">
        <f t="shared" si="5"/>
        <v>70.540000000000006</v>
      </c>
      <c r="AG36" s="424">
        <f t="shared" si="5"/>
        <v>70.540000000000006</v>
      </c>
      <c r="AH36" s="424">
        <f t="shared" si="5"/>
        <v>70.540000000000006</v>
      </c>
      <c r="AI36" s="424">
        <f t="shared" si="5"/>
        <v>70.540000000000006</v>
      </c>
      <c r="AJ36" s="424">
        <f t="shared" si="5"/>
        <v>70.540000000000006</v>
      </c>
    </row>
    <row r="37" spans="1:36" ht="25.15" customHeight="1" thickBot="1" x14ac:dyDescent="0.25">
      <c r="A37" s="225"/>
      <c r="B37" s="1058"/>
      <c r="C37" s="324" t="s">
        <v>268</v>
      </c>
      <c r="D37" s="381" t="s">
        <v>266</v>
      </c>
      <c r="E37" s="530" t="s">
        <v>269</v>
      </c>
      <c r="F37" s="353" t="s">
        <v>270</v>
      </c>
      <c r="G37" s="353">
        <v>2</v>
      </c>
      <c r="H37" s="407">
        <f>(H36*1000000)/(H51*1000)</f>
        <v>119.56146487432594</v>
      </c>
      <c r="I37" s="311">
        <f t="shared" ref="I37:AJ37" si="6">(I36*1000000)/(I51*1000)</f>
        <v>119.56146487432594</v>
      </c>
      <c r="J37" s="311">
        <f t="shared" si="6"/>
        <v>118.29354800647678</v>
      </c>
      <c r="K37" s="531">
        <f t="shared" si="6"/>
        <v>117.0287564157091</v>
      </c>
      <c r="L37" s="408">
        <f t="shared" si="6"/>
        <v>115.8276914517469</v>
      </c>
      <c r="M37" s="408">
        <f t="shared" si="6"/>
        <v>114.71666387962394</v>
      </c>
      <c r="N37" s="408">
        <f t="shared" si="6"/>
        <v>113.62738829470133</v>
      </c>
      <c r="O37" s="408">
        <f t="shared" si="6"/>
        <v>112.59887468558185</v>
      </c>
      <c r="P37" s="408">
        <f t="shared" si="6"/>
        <v>111.62545521214329</v>
      </c>
      <c r="Q37" s="408">
        <f t="shared" si="6"/>
        <v>110.69756716856249</v>
      </c>
      <c r="R37" s="408">
        <f t="shared" si="6"/>
        <v>109.80458478505075</v>
      </c>
      <c r="S37" s="408">
        <f t="shared" si="6"/>
        <v>109.0384486460423</v>
      </c>
      <c r="T37" s="408">
        <f t="shared" si="6"/>
        <v>108.26624507360391</v>
      </c>
      <c r="U37" s="408">
        <f t="shared" si="6"/>
        <v>107.53456269754167</v>
      </c>
      <c r="V37" s="408">
        <f t="shared" si="6"/>
        <v>106.83492444526298</v>
      </c>
      <c r="W37" s="532">
        <f t="shared" si="6"/>
        <v>106.15049289557432</v>
      </c>
      <c r="X37" s="532">
        <f t="shared" si="6"/>
        <v>105.47675885681251</v>
      </c>
      <c r="Y37" s="532">
        <f t="shared" si="6"/>
        <v>104.81601574858188</v>
      </c>
      <c r="Z37" s="532">
        <f t="shared" si="6"/>
        <v>104.17841464140655</v>
      </c>
      <c r="AA37" s="532">
        <f t="shared" si="6"/>
        <v>103.547906049202</v>
      </c>
      <c r="AB37" s="532">
        <f t="shared" si="6"/>
        <v>102.91938008151236</v>
      </c>
      <c r="AC37" s="532">
        <f t="shared" si="6"/>
        <v>102.26425888003114</v>
      </c>
      <c r="AD37" s="532">
        <f t="shared" si="6"/>
        <v>101.62133818099507</v>
      </c>
      <c r="AE37" s="532">
        <f t="shared" si="6"/>
        <v>100.98935364816302</v>
      </c>
      <c r="AF37" s="532">
        <f t="shared" si="6"/>
        <v>100.3705795740447</v>
      </c>
      <c r="AG37" s="532">
        <f t="shared" si="6"/>
        <v>99.776874727457596</v>
      </c>
      <c r="AH37" s="532">
        <f t="shared" si="6"/>
        <v>99.235952012711238</v>
      </c>
      <c r="AI37" s="532">
        <f t="shared" si="6"/>
        <v>98.70514751077198</v>
      </c>
      <c r="AJ37" s="533">
        <f t="shared" si="6"/>
        <v>98.178597531279976</v>
      </c>
    </row>
    <row r="38" spans="1:36" ht="25.15" customHeight="1" x14ac:dyDescent="0.2">
      <c r="A38" s="226"/>
      <c r="B38" s="1053" t="s">
        <v>271</v>
      </c>
      <c r="C38" s="460" t="s">
        <v>272</v>
      </c>
      <c r="D38" s="534" t="s">
        <v>273</v>
      </c>
      <c r="E38" s="535" t="s">
        <v>274</v>
      </c>
      <c r="F38" s="536" t="s">
        <v>275</v>
      </c>
      <c r="G38" s="536">
        <v>2</v>
      </c>
      <c r="H38" s="434">
        <v>27.992208333333402</v>
      </c>
      <c r="I38" s="388">
        <v>27.992208333333402</v>
      </c>
      <c r="J38" s="388">
        <v>28.2943833333334</v>
      </c>
      <c r="K38" s="388">
        <v>28.596558333333501</v>
      </c>
      <c r="L38" s="537">
        <v>28.898733333333301</v>
      </c>
      <c r="M38" s="537">
        <v>29.200908333333398</v>
      </c>
      <c r="N38" s="537">
        <v>29.5030833333334</v>
      </c>
      <c r="O38" s="537">
        <v>29.805258333333402</v>
      </c>
      <c r="P38" s="537">
        <v>30.107433333333503</v>
      </c>
      <c r="Q38" s="537">
        <v>30.409608333333299</v>
      </c>
      <c r="R38" s="537">
        <v>30.711783333333397</v>
      </c>
      <c r="S38" s="537">
        <v>31.013958333333402</v>
      </c>
      <c r="T38" s="537">
        <v>31.316133333333401</v>
      </c>
      <c r="U38" s="537">
        <v>31.618308333333502</v>
      </c>
      <c r="V38" s="537">
        <v>31.920483333333301</v>
      </c>
      <c r="W38" s="537">
        <v>32.222658333333399</v>
      </c>
      <c r="X38" s="537">
        <v>32.524833333333405</v>
      </c>
      <c r="Y38" s="537">
        <v>32.827008333333396</v>
      </c>
      <c r="Z38" s="537">
        <v>33.129183333333501</v>
      </c>
      <c r="AA38" s="537">
        <v>33.4313583333333</v>
      </c>
      <c r="AB38" s="537">
        <v>33.733533333333398</v>
      </c>
      <c r="AC38" s="537">
        <v>34.035708333333403</v>
      </c>
      <c r="AD38" s="537">
        <v>34.337883333333394</v>
      </c>
      <c r="AE38" s="537">
        <v>34.640058333333499</v>
      </c>
      <c r="AF38" s="537">
        <v>34.942233333333299</v>
      </c>
      <c r="AG38" s="537">
        <v>35.244408333333396</v>
      </c>
      <c r="AH38" s="537">
        <v>35.546583333333402</v>
      </c>
      <c r="AI38" s="537">
        <v>35.8487583333334</v>
      </c>
      <c r="AJ38" s="528">
        <v>36.150933333333505</v>
      </c>
    </row>
    <row r="39" spans="1:36" ht="25.15" customHeight="1" x14ac:dyDescent="0.2">
      <c r="A39" s="226"/>
      <c r="B39" s="1059"/>
      <c r="C39" s="482" t="s">
        <v>276</v>
      </c>
      <c r="D39" s="538" t="s">
        <v>277</v>
      </c>
      <c r="E39" s="535" t="s">
        <v>274</v>
      </c>
      <c r="F39" s="539" t="s">
        <v>275</v>
      </c>
      <c r="G39" s="539">
        <v>2</v>
      </c>
      <c r="H39" s="378">
        <v>2.9752173913043478</v>
      </c>
      <c r="I39" s="387">
        <v>2.9752173913043478</v>
      </c>
      <c r="J39" s="387">
        <v>2.9604347826086954</v>
      </c>
      <c r="K39" s="387">
        <v>2.945652173913043</v>
      </c>
      <c r="L39" s="396">
        <v>2.9308695652173906</v>
      </c>
      <c r="M39" s="396">
        <v>2.9160869565217382</v>
      </c>
      <c r="N39" s="396">
        <v>2.9013043478260858</v>
      </c>
      <c r="O39" s="396">
        <v>2.8865217391304334</v>
      </c>
      <c r="P39" s="396">
        <v>2.871739130434781</v>
      </c>
      <c r="Q39" s="396">
        <v>2.8569565217391286</v>
      </c>
      <c r="R39" s="396">
        <v>2.8421739130434762</v>
      </c>
      <c r="S39" s="396">
        <v>2.8273913043478238</v>
      </c>
      <c r="T39" s="396">
        <v>2.8126086956521714</v>
      </c>
      <c r="U39" s="396">
        <v>2.797826086956519</v>
      </c>
      <c r="V39" s="396">
        <v>2.7830434782608666</v>
      </c>
      <c r="W39" s="396">
        <v>2.7682608695652142</v>
      </c>
      <c r="X39" s="396">
        <v>2.7534782608695618</v>
      </c>
      <c r="Y39" s="396">
        <v>2.7386956521739094</v>
      </c>
      <c r="Z39" s="396">
        <v>2.723913043478257</v>
      </c>
      <c r="AA39" s="396">
        <v>2.7091304347826046</v>
      </c>
      <c r="AB39" s="396">
        <v>2.6943478260869522</v>
      </c>
      <c r="AC39" s="396">
        <v>2.6795652173912998</v>
      </c>
      <c r="AD39" s="396">
        <v>2.6647826086956474</v>
      </c>
      <c r="AE39" s="396">
        <v>2.65</v>
      </c>
      <c r="AF39" s="396">
        <v>2.6349999999999998</v>
      </c>
      <c r="AG39" s="396">
        <v>2.62</v>
      </c>
      <c r="AH39" s="396">
        <v>2.605</v>
      </c>
      <c r="AI39" s="396">
        <v>2.59</v>
      </c>
      <c r="AJ39" s="437">
        <v>2.5750000000000002</v>
      </c>
    </row>
    <row r="40" spans="1:36" ht="25.15" customHeight="1" x14ac:dyDescent="0.2">
      <c r="A40" s="226"/>
      <c r="B40" s="1059"/>
      <c r="C40" s="482" t="s">
        <v>278</v>
      </c>
      <c r="D40" s="538" t="s">
        <v>279</v>
      </c>
      <c r="E40" s="535" t="s">
        <v>280</v>
      </c>
      <c r="F40" s="539" t="s">
        <v>275</v>
      </c>
      <c r="G40" s="539">
        <v>2</v>
      </c>
      <c r="H40" s="378">
        <v>5.4689999999999994</v>
      </c>
      <c r="I40" s="387">
        <v>5.4689999999999994</v>
      </c>
      <c r="J40" s="387">
        <v>5.4689999999999994</v>
      </c>
      <c r="K40" s="387">
        <v>5.4689999999999994</v>
      </c>
      <c r="L40" s="396">
        <v>5.4689999999999994</v>
      </c>
      <c r="M40" s="396">
        <v>5.4689999999999994</v>
      </c>
      <c r="N40" s="396">
        <v>5.4689999999999994</v>
      </c>
      <c r="O40" s="396">
        <v>5.4689999999999994</v>
      </c>
      <c r="P40" s="396">
        <v>5.4689999999999994</v>
      </c>
      <c r="Q40" s="396">
        <v>5.4689999999999994</v>
      </c>
      <c r="R40" s="396">
        <v>5.4689999999999994</v>
      </c>
      <c r="S40" s="396">
        <v>5.4689999999999994</v>
      </c>
      <c r="T40" s="396">
        <v>5.4689999999999994</v>
      </c>
      <c r="U40" s="396">
        <v>5.4689999999999994</v>
      </c>
      <c r="V40" s="396">
        <v>5.4689999999999994</v>
      </c>
      <c r="W40" s="396">
        <v>5.4689999999999994</v>
      </c>
      <c r="X40" s="396">
        <v>5.4689999999999994</v>
      </c>
      <c r="Y40" s="396">
        <v>5.4689999999999994</v>
      </c>
      <c r="Z40" s="396">
        <v>5.4689999999999994</v>
      </c>
      <c r="AA40" s="396">
        <v>5.4689999999999994</v>
      </c>
      <c r="AB40" s="396">
        <v>5.4689999999999994</v>
      </c>
      <c r="AC40" s="396">
        <v>5.4689999999999994</v>
      </c>
      <c r="AD40" s="396">
        <v>5.4689999999999994</v>
      </c>
      <c r="AE40" s="396">
        <v>5.4689999999999994</v>
      </c>
      <c r="AF40" s="396">
        <v>5.4689999999999994</v>
      </c>
      <c r="AG40" s="396">
        <v>5.4689999999999994</v>
      </c>
      <c r="AH40" s="396">
        <v>5.4689999999999994</v>
      </c>
      <c r="AI40" s="396">
        <v>5.4689999999999994</v>
      </c>
      <c r="AJ40" s="437">
        <v>5.4689999999999994</v>
      </c>
    </row>
    <row r="41" spans="1:36" ht="25.15" customHeight="1" x14ac:dyDescent="0.25">
      <c r="A41" s="227"/>
      <c r="B41" s="1059"/>
      <c r="C41" s="540" t="s">
        <v>281</v>
      </c>
      <c r="D41" s="541" t="s">
        <v>282</v>
      </c>
      <c r="E41" s="542" t="s">
        <v>283</v>
      </c>
      <c r="F41" s="543" t="s">
        <v>275</v>
      </c>
      <c r="G41" s="543">
        <v>2</v>
      </c>
      <c r="H41" s="375">
        <v>198.06549999999996</v>
      </c>
      <c r="I41" s="376">
        <v>198.06549999999996</v>
      </c>
      <c r="J41" s="376">
        <f t="shared" ref="J41:AJ41" si="7">I41+SUM(J42:J47)</f>
        <v>210.37016779257701</v>
      </c>
      <c r="K41" s="376">
        <f t="shared" si="7"/>
        <v>222.3990457755564</v>
      </c>
      <c r="L41" s="544">
        <f t="shared" si="7"/>
        <v>234.0695982580545</v>
      </c>
      <c r="M41" s="544">
        <f>L41+SUM(M42:M47)</f>
        <v>245.36898751084362</v>
      </c>
      <c r="N41" s="544">
        <f t="shared" si="7"/>
        <v>256.64302705092371</v>
      </c>
      <c r="O41" s="544">
        <f t="shared" si="7"/>
        <v>267.84083195020253</v>
      </c>
      <c r="P41" s="544">
        <f t="shared" si="7"/>
        <v>278.80964650953428</v>
      </c>
      <c r="Q41" s="544">
        <f t="shared" si="7"/>
        <v>289.2442509673001</v>
      </c>
      <c r="R41" s="544">
        <f t="shared" si="7"/>
        <v>299.51412571174751</v>
      </c>
      <c r="S41" s="544">
        <f t="shared" si="7"/>
        <v>309.06552244770279</v>
      </c>
      <c r="T41" s="544">
        <f t="shared" si="7"/>
        <v>318.66730995837145</v>
      </c>
      <c r="U41" s="544">
        <f t="shared" si="7"/>
        <v>328.03811325025498</v>
      </c>
      <c r="V41" s="544">
        <f t="shared" si="7"/>
        <v>337.17155673883468</v>
      </c>
      <c r="W41" s="544">
        <f t="shared" si="7"/>
        <v>346.14142473372431</v>
      </c>
      <c r="X41" s="544">
        <f t="shared" si="7"/>
        <v>354.94871428438307</v>
      </c>
      <c r="Y41" s="544">
        <f t="shared" si="7"/>
        <v>363.55215756117911</v>
      </c>
      <c r="Z41" s="544">
        <f t="shared" si="7"/>
        <v>371.85864504657576</v>
      </c>
      <c r="AA41" s="544">
        <f t="shared" si="7"/>
        <v>379.96919630783475</v>
      </c>
      <c r="AB41" s="544">
        <f t="shared" si="7"/>
        <v>387.91706128102641</v>
      </c>
      <c r="AC41" s="544">
        <f t="shared" si="7"/>
        <v>395.89539222914243</v>
      </c>
      <c r="AD41" s="544">
        <f t="shared" si="7"/>
        <v>403.64699317362749</v>
      </c>
      <c r="AE41" s="544">
        <f t="shared" si="7"/>
        <v>411.17851662350756</v>
      </c>
      <c r="AF41" s="544">
        <f t="shared" si="7"/>
        <v>418.47245578832957</v>
      </c>
      <c r="AG41" s="544">
        <f t="shared" si="7"/>
        <v>425.44214301842112</v>
      </c>
      <c r="AH41" s="544">
        <f t="shared" si="7"/>
        <v>431.8836133077325</v>
      </c>
      <c r="AI41" s="544">
        <f t="shared" si="7"/>
        <v>438.09405903771511</v>
      </c>
      <c r="AJ41" s="544">
        <f t="shared" si="7"/>
        <v>444.11470408738444</v>
      </c>
    </row>
    <row r="42" spans="1:36" ht="25.15" customHeight="1" x14ac:dyDescent="0.2">
      <c r="A42" s="228"/>
      <c r="B42" s="1059"/>
      <c r="C42" s="482" t="s">
        <v>284</v>
      </c>
      <c r="D42" s="545" t="s">
        <v>285</v>
      </c>
      <c r="E42" s="535" t="s">
        <v>286</v>
      </c>
      <c r="F42" s="539" t="s">
        <v>275</v>
      </c>
      <c r="G42" s="546">
        <v>2</v>
      </c>
      <c r="H42" s="375">
        <v>3.0379999999999994</v>
      </c>
      <c r="I42" s="387">
        <v>3.0379999999999994</v>
      </c>
      <c r="J42" s="387">
        <v>6.0367017925770448</v>
      </c>
      <c r="K42" s="387">
        <v>6.1570369829793909</v>
      </c>
      <c r="L42" s="396">
        <v>5.9627044824981112</v>
      </c>
      <c r="M42" s="396">
        <v>5.6113682527891324</v>
      </c>
      <c r="N42" s="396">
        <v>5.6066855400800701</v>
      </c>
      <c r="O42" s="396">
        <v>5.3835478992788159</v>
      </c>
      <c r="P42" s="396">
        <v>5.1746265593317728</v>
      </c>
      <c r="Q42" s="396">
        <v>5.0096044577658176</v>
      </c>
      <c r="R42" s="396">
        <v>4.8948747444474137</v>
      </c>
      <c r="S42" s="396">
        <v>4.2263967359552623</v>
      </c>
      <c r="T42" s="396">
        <v>4.326787510668626</v>
      </c>
      <c r="U42" s="396">
        <v>4.1458032918835528</v>
      </c>
      <c r="V42" s="396">
        <v>4.0084434885796947</v>
      </c>
      <c r="W42" s="396">
        <v>3.9698679948896314</v>
      </c>
      <c r="X42" s="396">
        <v>3.9572895506587664</v>
      </c>
      <c r="Y42" s="396">
        <v>3.9284432767960387</v>
      </c>
      <c r="Z42" s="396">
        <v>3.8314874853966612</v>
      </c>
      <c r="AA42" s="396">
        <v>3.8355512612590101</v>
      </c>
      <c r="AB42" s="396">
        <v>3.8728649731916374</v>
      </c>
      <c r="AC42" s="396">
        <v>4.1033309481160396</v>
      </c>
      <c r="AD42" s="396">
        <v>4.0766009444850493</v>
      </c>
      <c r="AE42" s="396">
        <v>4.0565234498800562</v>
      </c>
      <c r="AF42" s="396">
        <v>4.0189391648219894</v>
      </c>
      <c r="AG42" s="396">
        <v>3.8946872300915421</v>
      </c>
      <c r="AH42" s="396">
        <v>3.5664702893113716</v>
      </c>
      <c r="AI42" s="396">
        <v>3.5354457299825737</v>
      </c>
      <c r="AJ42" s="437">
        <v>3.5456450496692997</v>
      </c>
    </row>
    <row r="43" spans="1:36" ht="25.15" customHeight="1" x14ac:dyDescent="0.2">
      <c r="A43" s="228"/>
      <c r="B43" s="1059"/>
      <c r="C43" s="482" t="s">
        <v>287</v>
      </c>
      <c r="D43" s="547" t="s">
        <v>288</v>
      </c>
      <c r="E43" s="535" t="s">
        <v>289</v>
      </c>
      <c r="F43" s="539" t="s">
        <v>275</v>
      </c>
      <c r="G43" s="546">
        <v>2</v>
      </c>
      <c r="H43" s="375">
        <v>5.5029999999999992</v>
      </c>
      <c r="I43" s="387">
        <v>5.5029999999999992</v>
      </c>
      <c r="J43" s="387">
        <v>5.599999999999997</v>
      </c>
      <c r="K43" s="387">
        <v>5.5999999999999961</v>
      </c>
      <c r="L43" s="396">
        <v>5.5750000000000002</v>
      </c>
      <c r="M43" s="396">
        <v>5.55</v>
      </c>
      <c r="N43" s="396">
        <v>5.5249999999999924</v>
      </c>
      <c r="O43" s="396">
        <v>5.5</v>
      </c>
      <c r="P43" s="396">
        <v>5.4749999999999996</v>
      </c>
      <c r="Q43" s="396">
        <v>5.4249999999999998</v>
      </c>
      <c r="R43" s="396">
        <v>5.375</v>
      </c>
      <c r="S43" s="396">
        <v>5.3249999999999931</v>
      </c>
      <c r="T43" s="396">
        <v>5.2750000000000075</v>
      </c>
      <c r="U43" s="396">
        <v>5.2249999999999996</v>
      </c>
      <c r="V43" s="396">
        <v>5.125</v>
      </c>
      <c r="W43" s="396">
        <v>5</v>
      </c>
      <c r="X43" s="396">
        <v>4.8499999999999854</v>
      </c>
      <c r="Y43" s="396">
        <v>4.6750000000000149</v>
      </c>
      <c r="Z43" s="396">
        <v>4.4749999999999854</v>
      </c>
      <c r="AA43" s="396">
        <v>4.2750000000000004</v>
      </c>
      <c r="AB43" s="396">
        <v>4.0750000000000002</v>
      </c>
      <c r="AC43" s="396">
        <v>3.875</v>
      </c>
      <c r="AD43" s="396">
        <v>3.6749999999999998</v>
      </c>
      <c r="AE43" s="396">
        <v>3.4750000000000001</v>
      </c>
      <c r="AF43" s="396">
        <v>3.2749999999999999</v>
      </c>
      <c r="AG43" s="396">
        <v>3.0750000000000002</v>
      </c>
      <c r="AH43" s="396">
        <v>2.8749999999999853</v>
      </c>
      <c r="AI43" s="396">
        <v>2.6750000000000145</v>
      </c>
      <c r="AJ43" s="437">
        <v>2.4750000000000001</v>
      </c>
    </row>
    <row r="44" spans="1:36" ht="25.15" customHeight="1" x14ac:dyDescent="0.2">
      <c r="A44" s="228"/>
      <c r="B44" s="1059"/>
      <c r="C44" s="482" t="s">
        <v>290</v>
      </c>
      <c r="D44" s="538" t="s">
        <v>291</v>
      </c>
      <c r="E44" s="535" t="s">
        <v>292</v>
      </c>
      <c r="F44" s="539" t="s">
        <v>275</v>
      </c>
      <c r="G44" s="546">
        <v>2</v>
      </c>
      <c r="H44" s="375">
        <v>0</v>
      </c>
      <c r="I44" s="387">
        <v>0</v>
      </c>
      <c r="J44" s="387">
        <v>0</v>
      </c>
      <c r="K44" s="387">
        <v>0</v>
      </c>
      <c r="L44" s="396">
        <v>0</v>
      </c>
      <c r="M44" s="396">
        <v>0</v>
      </c>
      <c r="N44" s="396">
        <v>0</v>
      </c>
      <c r="O44" s="396">
        <v>0</v>
      </c>
      <c r="P44" s="396">
        <v>0</v>
      </c>
      <c r="Q44" s="396">
        <v>0</v>
      </c>
      <c r="R44" s="396">
        <v>0</v>
      </c>
      <c r="S44" s="396">
        <v>0</v>
      </c>
      <c r="T44" s="396">
        <v>0</v>
      </c>
      <c r="U44" s="396">
        <v>0</v>
      </c>
      <c r="V44" s="396">
        <v>0</v>
      </c>
      <c r="W44" s="396">
        <v>0</v>
      </c>
      <c r="X44" s="396">
        <v>0</v>
      </c>
      <c r="Y44" s="396">
        <v>0</v>
      </c>
      <c r="Z44" s="396">
        <v>0</v>
      </c>
      <c r="AA44" s="396">
        <v>0</v>
      </c>
      <c r="AB44" s="396">
        <v>0</v>
      </c>
      <c r="AC44" s="396">
        <v>0</v>
      </c>
      <c r="AD44" s="396">
        <v>0</v>
      </c>
      <c r="AE44" s="396">
        <v>0</v>
      </c>
      <c r="AF44" s="396">
        <v>0</v>
      </c>
      <c r="AG44" s="396">
        <v>0</v>
      </c>
      <c r="AH44" s="396">
        <v>0</v>
      </c>
      <c r="AI44" s="396">
        <v>0</v>
      </c>
      <c r="AJ44" s="437">
        <v>0</v>
      </c>
    </row>
    <row r="45" spans="1:36" ht="25.15" customHeight="1" x14ac:dyDescent="0.2">
      <c r="A45" s="228"/>
      <c r="B45" s="1059"/>
      <c r="C45" s="482" t="s">
        <v>293</v>
      </c>
      <c r="D45" s="538" t="s">
        <v>294</v>
      </c>
      <c r="E45" s="535" t="s">
        <v>295</v>
      </c>
      <c r="F45" s="539" t="s">
        <v>275</v>
      </c>
      <c r="G45" s="546">
        <v>2</v>
      </c>
      <c r="H45" s="375">
        <v>0</v>
      </c>
      <c r="I45" s="387">
        <v>0</v>
      </c>
      <c r="J45" s="387">
        <v>0</v>
      </c>
      <c r="K45" s="387">
        <v>0</v>
      </c>
      <c r="L45" s="396">
        <v>0</v>
      </c>
      <c r="M45" s="396">
        <v>0</v>
      </c>
      <c r="N45" s="396">
        <v>0</v>
      </c>
      <c r="O45" s="396">
        <v>0</v>
      </c>
      <c r="P45" s="396">
        <v>0</v>
      </c>
      <c r="Q45" s="396">
        <v>0</v>
      </c>
      <c r="R45" s="396">
        <v>0</v>
      </c>
      <c r="S45" s="396">
        <v>0</v>
      </c>
      <c r="T45" s="396">
        <v>0</v>
      </c>
      <c r="U45" s="396">
        <v>0</v>
      </c>
      <c r="V45" s="396">
        <v>0</v>
      </c>
      <c r="W45" s="396">
        <v>0</v>
      </c>
      <c r="X45" s="396">
        <v>0</v>
      </c>
      <c r="Y45" s="396">
        <v>0</v>
      </c>
      <c r="Z45" s="396">
        <v>0</v>
      </c>
      <c r="AA45" s="396">
        <v>0</v>
      </c>
      <c r="AB45" s="396">
        <v>0</v>
      </c>
      <c r="AC45" s="396">
        <v>0</v>
      </c>
      <c r="AD45" s="396">
        <v>0</v>
      </c>
      <c r="AE45" s="396">
        <v>0</v>
      </c>
      <c r="AF45" s="396">
        <v>0</v>
      </c>
      <c r="AG45" s="396">
        <v>0</v>
      </c>
      <c r="AH45" s="396">
        <v>0</v>
      </c>
      <c r="AI45" s="396">
        <v>0</v>
      </c>
      <c r="AJ45" s="437">
        <v>0</v>
      </c>
    </row>
    <row r="46" spans="1:36" ht="25.15" customHeight="1" x14ac:dyDescent="0.2">
      <c r="A46" s="228"/>
      <c r="B46" s="1059"/>
      <c r="C46" s="482" t="s">
        <v>296</v>
      </c>
      <c r="D46" s="538" t="s">
        <v>297</v>
      </c>
      <c r="E46" s="535" t="s">
        <v>298</v>
      </c>
      <c r="F46" s="539" t="s">
        <v>275</v>
      </c>
      <c r="G46" s="546">
        <v>2</v>
      </c>
      <c r="H46" s="375">
        <v>0</v>
      </c>
      <c r="I46" s="387">
        <v>0</v>
      </c>
      <c r="J46" s="387">
        <v>0</v>
      </c>
      <c r="K46" s="387">
        <v>0</v>
      </c>
      <c r="L46" s="396">
        <v>0</v>
      </c>
      <c r="M46" s="396">
        <v>0</v>
      </c>
      <c r="N46" s="396">
        <v>0</v>
      </c>
      <c r="O46" s="396">
        <v>0</v>
      </c>
      <c r="P46" s="396">
        <v>0</v>
      </c>
      <c r="Q46" s="396">
        <v>0</v>
      </c>
      <c r="R46" s="396">
        <v>0</v>
      </c>
      <c r="S46" s="396">
        <v>0</v>
      </c>
      <c r="T46" s="396">
        <v>0</v>
      </c>
      <c r="U46" s="396">
        <v>0</v>
      </c>
      <c r="V46" s="396">
        <v>0</v>
      </c>
      <c r="W46" s="396">
        <v>0</v>
      </c>
      <c r="X46" s="396">
        <v>0</v>
      </c>
      <c r="Y46" s="396">
        <v>0</v>
      </c>
      <c r="Z46" s="396">
        <v>0</v>
      </c>
      <c r="AA46" s="396">
        <v>0</v>
      </c>
      <c r="AB46" s="396">
        <v>0</v>
      </c>
      <c r="AC46" s="396">
        <v>0</v>
      </c>
      <c r="AD46" s="396">
        <v>0</v>
      </c>
      <c r="AE46" s="396">
        <v>0</v>
      </c>
      <c r="AF46" s="396">
        <v>0</v>
      </c>
      <c r="AG46" s="396">
        <v>0</v>
      </c>
      <c r="AH46" s="396">
        <v>0</v>
      </c>
      <c r="AI46" s="396">
        <v>0</v>
      </c>
      <c r="AJ46" s="437">
        <v>0</v>
      </c>
    </row>
    <row r="47" spans="1:36" ht="25.15" customHeight="1" x14ac:dyDescent="0.2">
      <c r="A47" s="228"/>
      <c r="B47" s="1059"/>
      <c r="C47" s="482" t="s">
        <v>299</v>
      </c>
      <c r="D47" s="538" t="s">
        <v>300</v>
      </c>
      <c r="E47" s="535" t="s">
        <v>301</v>
      </c>
      <c r="F47" s="539" t="s">
        <v>275</v>
      </c>
      <c r="G47" s="546">
        <v>2</v>
      </c>
      <c r="H47" s="375">
        <v>0</v>
      </c>
      <c r="I47" s="387">
        <v>0</v>
      </c>
      <c r="J47" s="387">
        <v>0.66796600000000006</v>
      </c>
      <c r="K47" s="387">
        <v>0.271841</v>
      </c>
      <c r="L47" s="396">
        <v>0.13284800000000002</v>
      </c>
      <c r="M47" s="396">
        <v>0.13802099999999998</v>
      </c>
      <c r="N47" s="396">
        <v>0.14235400000000001</v>
      </c>
      <c r="O47" s="396">
        <v>0.31425700000000001</v>
      </c>
      <c r="P47" s="396">
        <v>0.31918799999999997</v>
      </c>
      <c r="Q47" s="396">
        <v>0</v>
      </c>
      <c r="R47" s="396">
        <v>0</v>
      </c>
      <c r="S47" s="396">
        <v>0</v>
      </c>
      <c r="T47" s="396">
        <v>0</v>
      </c>
      <c r="U47" s="396">
        <v>0</v>
      </c>
      <c r="V47" s="396">
        <v>0</v>
      </c>
      <c r="W47" s="396">
        <v>0</v>
      </c>
      <c r="X47" s="396">
        <v>0</v>
      </c>
      <c r="Y47" s="396">
        <v>0</v>
      </c>
      <c r="Z47" s="396">
        <v>0</v>
      </c>
      <c r="AA47" s="396">
        <v>0</v>
      </c>
      <c r="AB47" s="396">
        <v>0</v>
      </c>
      <c r="AC47" s="396">
        <v>0</v>
      </c>
      <c r="AD47" s="396">
        <v>0</v>
      </c>
      <c r="AE47" s="396">
        <v>0</v>
      </c>
      <c r="AF47" s="396">
        <v>0</v>
      </c>
      <c r="AG47" s="396">
        <v>0</v>
      </c>
      <c r="AH47" s="396">
        <v>0</v>
      </c>
      <c r="AI47" s="396">
        <v>0</v>
      </c>
      <c r="AJ47" s="437">
        <v>0</v>
      </c>
    </row>
    <row r="48" spans="1:36" ht="25.15" customHeight="1" x14ac:dyDescent="0.2">
      <c r="A48" s="228"/>
      <c r="B48" s="1059"/>
      <c r="C48" s="482" t="s">
        <v>302</v>
      </c>
      <c r="D48" s="538" t="s">
        <v>303</v>
      </c>
      <c r="E48" s="535" t="s">
        <v>280</v>
      </c>
      <c r="F48" s="539" t="s">
        <v>275</v>
      </c>
      <c r="G48" s="546">
        <v>2</v>
      </c>
      <c r="H48" s="375">
        <v>5.2089999999999996</v>
      </c>
      <c r="I48" s="387">
        <v>5.2089999999999996</v>
      </c>
      <c r="J48" s="387">
        <v>4.5410000000000004</v>
      </c>
      <c r="K48" s="387">
        <v>4.2690000000000001</v>
      </c>
      <c r="L48" s="396">
        <v>4.1360000000000001</v>
      </c>
      <c r="M48" s="396">
        <v>3.9980000000000002</v>
      </c>
      <c r="N48" s="396">
        <v>3.8559999999999999</v>
      </c>
      <c r="O48" s="396">
        <v>3.5419999999999998</v>
      </c>
      <c r="P48" s="396">
        <v>3.2229999999999999</v>
      </c>
      <c r="Q48" s="396">
        <v>3.2229999999999999</v>
      </c>
      <c r="R48" s="396">
        <v>3.2229999999999999</v>
      </c>
      <c r="S48" s="396">
        <v>3.2229999999999999</v>
      </c>
      <c r="T48" s="396">
        <v>3.2229999999999999</v>
      </c>
      <c r="U48" s="396">
        <v>3.2229999999999999</v>
      </c>
      <c r="V48" s="396">
        <v>3.2229999999999999</v>
      </c>
      <c r="W48" s="396">
        <v>3.2229999999999999</v>
      </c>
      <c r="X48" s="396">
        <v>3.2229999999999999</v>
      </c>
      <c r="Y48" s="396">
        <v>3.2229999999999999</v>
      </c>
      <c r="Z48" s="396">
        <v>3.2229999999999999</v>
      </c>
      <c r="AA48" s="396">
        <v>3.2229999999999999</v>
      </c>
      <c r="AB48" s="396">
        <v>3.2229999999999999</v>
      </c>
      <c r="AC48" s="396">
        <v>3.2229999999999999</v>
      </c>
      <c r="AD48" s="396">
        <v>3.2229999999999999</v>
      </c>
      <c r="AE48" s="396">
        <v>3.2229999999999999</v>
      </c>
      <c r="AF48" s="396">
        <v>3.2229999999999999</v>
      </c>
      <c r="AG48" s="396">
        <v>3.2229999999999999</v>
      </c>
      <c r="AH48" s="396">
        <v>3.2229999999999999</v>
      </c>
      <c r="AI48" s="396">
        <v>3.2229999999999999</v>
      </c>
      <c r="AJ48" s="437">
        <v>3.2229999999999999</v>
      </c>
    </row>
    <row r="49" spans="1:36" ht="25.15" customHeight="1" x14ac:dyDescent="0.2">
      <c r="A49" s="228"/>
      <c r="B49" s="1059"/>
      <c r="C49" s="482" t="s">
        <v>304</v>
      </c>
      <c r="D49" s="538" t="s">
        <v>305</v>
      </c>
      <c r="E49" s="535" t="s">
        <v>306</v>
      </c>
      <c r="F49" s="539" t="s">
        <v>275</v>
      </c>
      <c r="G49" s="546">
        <v>2</v>
      </c>
      <c r="H49" s="375">
        <v>336.03349999999995</v>
      </c>
      <c r="I49" s="387">
        <v>336.03349999999995</v>
      </c>
      <c r="J49" s="387">
        <v>332.26017899999988</v>
      </c>
      <c r="K49" s="387">
        <v>327.40357999999998</v>
      </c>
      <c r="L49" s="396">
        <v>322.19187899999991</v>
      </c>
      <c r="M49" s="396">
        <v>317.01932299999987</v>
      </c>
      <c r="N49" s="396">
        <v>311.8836179999999</v>
      </c>
      <c r="O49" s="396">
        <v>307.24301299999985</v>
      </c>
      <c r="P49" s="396">
        <v>302.64089399999983</v>
      </c>
      <c r="Q49" s="396">
        <v>297.21589399999999</v>
      </c>
      <c r="R49" s="396">
        <v>291.84089399999988</v>
      </c>
      <c r="S49" s="396">
        <v>286.51589399999995</v>
      </c>
      <c r="T49" s="396">
        <v>281.24089399999997</v>
      </c>
      <c r="U49" s="396">
        <v>276.01589399999995</v>
      </c>
      <c r="V49" s="396">
        <v>270.89089399999995</v>
      </c>
      <c r="W49" s="396">
        <v>265.89089399999989</v>
      </c>
      <c r="X49" s="396">
        <v>261.04089399999992</v>
      </c>
      <c r="Y49" s="396">
        <v>256.36589399999997</v>
      </c>
      <c r="Z49" s="396">
        <v>251.89089399999995</v>
      </c>
      <c r="AA49" s="396">
        <v>247.61589399999991</v>
      </c>
      <c r="AB49" s="396">
        <v>243.54089399999995</v>
      </c>
      <c r="AC49" s="396">
        <v>239.66589399999995</v>
      </c>
      <c r="AD49" s="396">
        <v>235.99089399999991</v>
      </c>
      <c r="AE49" s="396">
        <v>232.51589399999995</v>
      </c>
      <c r="AF49" s="396">
        <v>229.24089399999994</v>
      </c>
      <c r="AG49" s="396">
        <v>226.16589399999995</v>
      </c>
      <c r="AH49" s="396">
        <v>223.29089399999995</v>
      </c>
      <c r="AI49" s="396">
        <v>220.61589399999997</v>
      </c>
      <c r="AJ49" s="437">
        <v>218.14089399999995</v>
      </c>
    </row>
    <row r="50" spans="1:36" ht="25.15" customHeight="1" x14ac:dyDescent="0.2">
      <c r="A50" s="228"/>
      <c r="B50" s="1059"/>
      <c r="C50" s="482" t="s">
        <v>307</v>
      </c>
      <c r="D50" s="538" t="s">
        <v>308</v>
      </c>
      <c r="E50" s="535" t="s">
        <v>280</v>
      </c>
      <c r="F50" s="539" t="s">
        <v>275</v>
      </c>
      <c r="G50" s="546">
        <v>2</v>
      </c>
      <c r="H50" s="375">
        <v>14.244999999999999</v>
      </c>
      <c r="I50" s="387">
        <v>14.244999999999999</v>
      </c>
      <c r="J50" s="387">
        <v>12.417999999999999</v>
      </c>
      <c r="K50" s="387">
        <v>11.675000000000001</v>
      </c>
      <c r="L50" s="396">
        <v>11.311999999999999</v>
      </c>
      <c r="M50" s="396">
        <v>10.933999999999999</v>
      </c>
      <c r="N50" s="396">
        <v>10.545</v>
      </c>
      <c r="O50" s="396">
        <v>9.6850000000000005</v>
      </c>
      <c r="P50" s="396">
        <v>8.8130000000000006</v>
      </c>
      <c r="Q50" s="396">
        <v>8.8130000000000006</v>
      </c>
      <c r="R50" s="396">
        <v>8.8130000000000006</v>
      </c>
      <c r="S50" s="396">
        <v>8.8130000000000006</v>
      </c>
      <c r="T50" s="396">
        <v>8.8130000000000006</v>
      </c>
      <c r="U50" s="396">
        <v>8.8130000000000006</v>
      </c>
      <c r="V50" s="396">
        <v>8.8130000000000006</v>
      </c>
      <c r="W50" s="396">
        <v>8.8130000000000006</v>
      </c>
      <c r="X50" s="396">
        <v>8.8130000000000006</v>
      </c>
      <c r="Y50" s="396">
        <v>8.8130000000000006</v>
      </c>
      <c r="Z50" s="396">
        <v>8.8130000000000006</v>
      </c>
      <c r="AA50" s="396">
        <v>8.8130000000000006</v>
      </c>
      <c r="AB50" s="396">
        <v>8.8130000000000006</v>
      </c>
      <c r="AC50" s="396">
        <v>8.8130000000000006</v>
      </c>
      <c r="AD50" s="396">
        <v>8.8130000000000006</v>
      </c>
      <c r="AE50" s="396">
        <v>8.8130000000000006</v>
      </c>
      <c r="AF50" s="396">
        <v>8.8130000000000006</v>
      </c>
      <c r="AG50" s="396">
        <v>8.8130000000000006</v>
      </c>
      <c r="AH50" s="396">
        <v>8.8130000000000006</v>
      </c>
      <c r="AI50" s="396">
        <v>8.8130000000000006</v>
      </c>
      <c r="AJ50" s="437">
        <v>8.8130000000000006</v>
      </c>
    </row>
    <row r="51" spans="1:36" ht="25.15" customHeight="1" thickBot="1" x14ac:dyDescent="0.25">
      <c r="A51" s="228"/>
      <c r="B51" s="1060"/>
      <c r="C51" s="548" t="s">
        <v>309</v>
      </c>
      <c r="D51" s="549" t="s">
        <v>310</v>
      </c>
      <c r="E51" s="550" t="s">
        <v>311</v>
      </c>
      <c r="F51" s="551" t="s">
        <v>275</v>
      </c>
      <c r="G51" s="551">
        <v>2</v>
      </c>
      <c r="H51" s="310">
        <f>SUM(H38+H39+H40+H41+H48+H49+H50)</f>
        <v>589.98942572463773</v>
      </c>
      <c r="I51" s="376">
        <f t="shared" ref="I51:AJ51" si="8">SUM(I38+I39+I40+I41+I48+I49+I50)</f>
        <v>589.98942572463773</v>
      </c>
      <c r="J51" s="376">
        <f t="shared" si="8"/>
        <v>596.31316490851896</v>
      </c>
      <c r="K51" s="376">
        <f t="shared" si="8"/>
        <v>602.75783628280283</v>
      </c>
      <c r="L51" s="544">
        <f t="shared" si="8"/>
        <v>609.00808015660516</v>
      </c>
      <c r="M51" s="544">
        <f t="shared" si="8"/>
        <v>614.90630580069865</v>
      </c>
      <c r="N51" s="544">
        <f t="shared" si="8"/>
        <v>620.80103273208306</v>
      </c>
      <c r="O51" s="544">
        <f t="shared" si="8"/>
        <v>626.4716250226661</v>
      </c>
      <c r="P51" s="544">
        <f t="shared" si="8"/>
        <v>631.93471297330245</v>
      </c>
      <c r="Q51" s="544">
        <f t="shared" si="8"/>
        <v>637.23170982237252</v>
      </c>
      <c r="R51" s="544">
        <f t="shared" si="8"/>
        <v>642.41397695812429</v>
      </c>
      <c r="S51" s="544">
        <f t="shared" si="8"/>
        <v>646.92776608538395</v>
      </c>
      <c r="T51" s="544">
        <f t="shared" si="8"/>
        <v>651.54194598735705</v>
      </c>
      <c r="U51" s="544">
        <f t="shared" si="8"/>
        <v>655.97514167054499</v>
      </c>
      <c r="V51" s="544">
        <f t="shared" si="8"/>
        <v>660.27097755042882</v>
      </c>
      <c r="W51" s="544">
        <f t="shared" si="8"/>
        <v>664.52823793662276</v>
      </c>
      <c r="X51" s="544">
        <f t="shared" si="8"/>
        <v>668.77291987858598</v>
      </c>
      <c r="Y51" s="544">
        <f t="shared" si="8"/>
        <v>672.98875554668632</v>
      </c>
      <c r="Z51" s="544">
        <f t="shared" si="8"/>
        <v>677.10763542338748</v>
      </c>
      <c r="AA51" s="544">
        <f t="shared" si="8"/>
        <v>681.23057907595057</v>
      </c>
      <c r="AB51" s="544">
        <f t="shared" si="8"/>
        <v>685.39083644044672</v>
      </c>
      <c r="AC51" s="544">
        <f t="shared" si="8"/>
        <v>689.78155977986705</v>
      </c>
      <c r="AD51" s="544">
        <f t="shared" si="8"/>
        <v>694.14555311565653</v>
      </c>
      <c r="AE51" s="544">
        <f t="shared" si="8"/>
        <v>698.48946895684105</v>
      </c>
      <c r="AF51" s="544">
        <f t="shared" si="8"/>
        <v>702.79558312166284</v>
      </c>
      <c r="AG51" s="544">
        <f t="shared" si="8"/>
        <v>706.97744535175445</v>
      </c>
      <c r="AH51" s="544">
        <f t="shared" si="8"/>
        <v>710.83109064106588</v>
      </c>
      <c r="AI51" s="544">
        <f t="shared" si="8"/>
        <v>714.65371137104842</v>
      </c>
      <c r="AJ51" s="544">
        <f t="shared" si="8"/>
        <v>718.48653142071782</v>
      </c>
    </row>
    <row r="52" spans="1:36" ht="25.15" customHeight="1" x14ac:dyDescent="0.2">
      <c r="A52" s="228"/>
      <c r="B52" s="1061" t="s">
        <v>312</v>
      </c>
      <c r="C52" s="460" t="s">
        <v>313</v>
      </c>
      <c r="D52" s="552" t="s">
        <v>314</v>
      </c>
      <c r="E52" s="535" t="s">
        <v>306</v>
      </c>
      <c r="F52" s="536" t="s">
        <v>275</v>
      </c>
      <c r="G52" s="536">
        <v>2</v>
      </c>
      <c r="H52" s="434">
        <v>14.630257914587155</v>
      </c>
      <c r="I52" s="388">
        <v>14.630257914587155</v>
      </c>
      <c r="J52" s="388">
        <v>14.950493025300704</v>
      </c>
      <c r="K52" s="388">
        <v>15.267131199114058</v>
      </c>
      <c r="L52" s="537">
        <v>15.59105875550741</v>
      </c>
      <c r="M52" s="537">
        <v>15.917329164612262</v>
      </c>
      <c r="N52" s="537">
        <v>16.206562856842211</v>
      </c>
      <c r="O52" s="537">
        <v>16.481738818346866</v>
      </c>
      <c r="P52" s="537">
        <v>16.782680663939118</v>
      </c>
      <c r="Q52" s="537">
        <v>17.07241193488337</v>
      </c>
      <c r="R52" s="537">
        <v>17.364424652263224</v>
      </c>
      <c r="S52" s="537">
        <v>17.655855506456277</v>
      </c>
      <c r="T52" s="537">
        <v>17.940414863180528</v>
      </c>
      <c r="U52" s="537">
        <v>18.230009624217882</v>
      </c>
      <c r="V52" s="537">
        <v>18.444289637009732</v>
      </c>
      <c r="W52" s="537">
        <v>18.660837895920984</v>
      </c>
      <c r="X52" s="537">
        <v>18.947016884967738</v>
      </c>
      <c r="Y52" s="537">
        <v>19.192234393356191</v>
      </c>
      <c r="Z52" s="537">
        <v>19.412380748445145</v>
      </c>
      <c r="AA52" s="537">
        <v>19.647439678305094</v>
      </c>
      <c r="AB52" s="537">
        <v>19.849036768540849</v>
      </c>
      <c r="AC52" s="537">
        <v>20.069615130740697</v>
      </c>
      <c r="AD52" s="537">
        <v>20.305610398917054</v>
      </c>
      <c r="AE52" s="537">
        <v>20.519789446506003</v>
      </c>
      <c r="AF52" s="537">
        <v>20.739289359749499</v>
      </c>
      <c r="AG52" s="537">
        <v>20.9323892458895</v>
      </c>
      <c r="AH52" s="537">
        <v>21.135413605221299</v>
      </c>
      <c r="AI52" s="537">
        <v>21.336306569305403</v>
      </c>
      <c r="AJ52" s="528">
        <v>21.543796998389499</v>
      </c>
    </row>
    <row r="53" spans="1:36" ht="25.15" customHeight="1" x14ac:dyDescent="0.2">
      <c r="A53" s="228"/>
      <c r="B53" s="1059"/>
      <c r="C53" s="482" t="s">
        <v>315</v>
      </c>
      <c r="D53" s="553" t="s">
        <v>316</v>
      </c>
      <c r="E53" s="535" t="s">
        <v>306</v>
      </c>
      <c r="F53" s="539" t="s">
        <v>275</v>
      </c>
      <c r="G53" s="539">
        <v>2</v>
      </c>
      <c r="H53" s="378">
        <v>2.9752173913043478</v>
      </c>
      <c r="I53" s="387">
        <v>2.9752173913043478</v>
      </c>
      <c r="J53" s="387">
        <v>2.9604347826086954</v>
      </c>
      <c r="K53" s="387">
        <v>2.945652173913043</v>
      </c>
      <c r="L53" s="396">
        <v>2.9308695652173906</v>
      </c>
      <c r="M53" s="396">
        <v>2.9160869565217382</v>
      </c>
      <c r="N53" s="396">
        <v>2.9013043478260858</v>
      </c>
      <c r="O53" s="396">
        <v>2.8865217391304334</v>
      </c>
      <c r="P53" s="396">
        <v>2.871739130434781</v>
      </c>
      <c r="Q53" s="396">
        <v>2.8569565217391286</v>
      </c>
      <c r="R53" s="396">
        <v>2.8421739130434762</v>
      </c>
      <c r="S53" s="396">
        <v>2.8273913043478238</v>
      </c>
      <c r="T53" s="396">
        <v>2.8126086956521714</v>
      </c>
      <c r="U53" s="396">
        <v>2.797826086956519</v>
      </c>
      <c r="V53" s="396">
        <v>2.7830434782608666</v>
      </c>
      <c r="W53" s="396">
        <v>2.7682608695652142</v>
      </c>
      <c r="X53" s="396">
        <v>2.7534782608695618</v>
      </c>
      <c r="Y53" s="396">
        <v>2.7386956521739094</v>
      </c>
      <c r="Z53" s="396">
        <v>2.723913043478257</v>
      </c>
      <c r="AA53" s="396">
        <v>2.7091304347826046</v>
      </c>
      <c r="AB53" s="396">
        <v>2.6943478260869522</v>
      </c>
      <c r="AC53" s="396">
        <v>2.6795652173912998</v>
      </c>
      <c r="AD53" s="396">
        <v>2.6647826086956474</v>
      </c>
      <c r="AE53" s="396">
        <v>2.65</v>
      </c>
      <c r="AF53" s="396">
        <v>2.6349999999999998</v>
      </c>
      <c r="AG53" s="396">
        <v>2.62</v>
      </c>
      <c r="AH53" s="396">
        <v>2.605</v>
      </c>
      <c r="AI53" s="396">
        <v>2.59</v>
      </c>
      <c r="AJ53" s="437">
        <v>2.5750000000000002</v>
      </c>
    </row>
    <row r="54" spans="1:36" ht="25.15" customHeight="1" x14ac:dyDescent="0.2">
      <c r="A54" s="199"/>
      <c r="B54" s="1059"/>
      <c r="C54" s="482" t="s">
        <v>317</v>
      </c>
      <c r="D54" s="553" t="s">
        <v>318</v>
      </c>
      <c r="E54" s="535" t="s">
        <v>306</v>
      </c>
      <c r="F54" s="539" t="s">
        <v>275</v>
      </c>
      <c r="G54" s="539">
        <v>2</v>
      </c>
      <c r="H54" s="375">
        <v>458.61399999999992</v>
      </c>
      <c r="I54" s="387">
        <v>458.61399999999992</v>
      </c>
      <c r="J54" s="387">
        <v>484.38492066329655</v>
      </c>
      <c r="K54" s="387">
        <v>509.56567552773328</v>
      </c>
      <c r="L54" s="396">
        <v>533.9029018200049</v>
      </c>
      <c r="M54" s="396">
        <v>557.36703007322183</v>
      </c>
      <c r="N54" s="396">
        <v>580.76583923398675</v>
      </c>
      <c r="O54" s="396">
        <v>603.97834898895724</v>
      </c>
      <c r="P54" s="396">
        <v>626.65043361281539</v>
      </c>
      <c r="Q54" s="396">
        <v>648.07033413340889</v>
      </c>
      <c r="R54" s="396">
        <v>669.13160218784276</v>
      </c>
      <c r="S54" s="396">
        <v>688.46843122684504</v>
      </c>
      <c r="T54" s="396">
        <v>707.9743817553574</v>
      </c>
      <c r="U54" s="396">
        <v>727.00017757489411</v>
      </c>
      <c r="V54" s="396">
        <v>745.55348765368819</v>
      </c>
      <c r="W54" s="396">
        <v>763.68342283324193</v>
      </c>
      <c r="X54" s="396">
        <v>781.46828566660247</v>
      </c>
      <c r="Y54" s="396">
        <v>798.91378097089523</v>
      </c>
      <c r="Z54" s="396">
        <v>815.71579513542599</v>
      </c>
      <c r="AA54" s="396">
        <v>832.06864235009948</v>
      </c>
      <c r="AB54" s="396">
        <v>848.18011844702153</v>
      </c>
      <c r="AC54" s="396">
        <v>864.38383485208794</v>
      </c>
      <c r="AD54" s="396">
        <v>880.087774646154</v>
      </c>
      <c r="AE54" s="396">
        <v>895.35279602496723</v>
      </c>
      <c r="AF54" s="396">
        <v>910.17065234165727</v>
      </c>
      <c r="AG54" s="396">
        <v>924.59680942904822</v>
      </c>
      <c r="AH54" s="396">
        <v>938.09766075029472</v>
      </c>
      <c r="AI54" s="396">
        <v>951.35580938011992</v>
      </c>
      <c r="AJ54" s="437">
        <v>964.51005064350932</v>
      </c>
    </row>
    <row r="55" spans="1:36" ht="25.15" customHeight="1" x14ac:dyDescent="0.2">
      <c r="A55" s="199"/>
      <c r="B55" s="1059"/>
      <c r="C55" s="482" t="s">
        <v>319</v>
      </c>
      <c r="D55" s="538" t="s">
        <v>320</v>
      </c>
      <c r="E55" s="535" t="s">
        <v>306</v>
      </c>
      <c r="F55" s="539" t="s">
        <v>275</v>
      </c>
      <c r="G55" s="539">
        <v>2</v>
      </c>
      <c r="H55" s="378">
        <v>866.59299999999985</v>
      </c>
      <c r="I55" s="387">
        <v>866.59299999999985</v>
      </c>
      <c r="J55" s="387">
        <v>859.3285276164047</v>
      </c>
      <c r="K55" s="387">
        <v>849.22203827877104</v>
      </c>
      <c r="L55" s="396">
        <v>838.13042295036757</v>
      </c>
      <c r="M55" s="396">
        <v>827.07407593550897</v>
      </c>
      <c r="N55" s="396">
        <v>816.04774826512164</v>
      </c>
      <c r="O55" s="396">
        <v>806.25466421490557</v>
      </c>
      <c r="P55" s="396">
        <v>796.50436422730877</v>
      </c>
      <c r="Q55" s="396">
        <v>784.51047384921071</v>
      </c>
      <c r="R55" s="396">
        <v>772.56436554182403</v>
      </c>
      <c r="S55" s="396">
        <v>760.66683299837109</v>
      </c>
      <c r="T55" s="396">
        <v>748.81867010462133</v>
      </c>
      <c r="U55" s="396">
        <v>737.02067095216103</v>
      </c>
      <c r="V55" s="396">
        <v>725.37986024558154</v>
      </c>
      <c r="W55" s="396">
        <v>713.95108547255552</v>
      </c>
      <c r="X55" s="396">
        <v>702.78973059748364</v>
      </c>
      <c r="Y55" s="396">
        <v>691.95171593820157</v>
      </c>
      <c r="Z55" s="396">
        <v>681.49349770269157</v>
      </c>
      <c r="AA55" s="396">
        <v>671.41828279072627</v>
      </c>
      <c r="AB55" s="396">
        <v>661.72927751348038</v>
      </c>
      <c r="AC55" s="396">
        <v>652.42968719111957</v>
      </c>
      <c r="AD55" s="396">
        <v>643.52271572050415</v>
      </c>
      <c r="AE55" s="396">
        <v>635.01156511711577</v>
      </c>
      <c r="AF55" s="396">
        <v>626.89943503650431</v>
      </c>
      <c r="AG55" s="396">
        <v>619.18952228176806</v>
      </c>
      <c r="AH55" s="396">
        <v>611.88502030473762</v>
      </c>
      <c r="AI55" s="396">
        <v>604.98911870964423</v>
      </c>
      <c r="AJ55" s="437">
        <v>598.50500276898117</v>
      </c>
    </row>
    <row r="56" spans="1:36" ht="25.15" customHeight="1" thickBot="1" x14ac:dyDescent="0.25">
      <c r="A56" s="199"/>
      <c r="B56" s="1059"/>
      <c r="C56" s="554" t="s">
        <v>321</v>
      </c>
      <c r="D56" s="555" t="s">
        <v>322</v>
      </c>
      <c r="E56" s="556" t="s">
        <v>323</v>
      </c>
      <c r="F56" s="557" t="s">
        <v>275</v>
      </c>
      <c r="G56" s="557">
        <v>2</v>
      </c>
      <c r="H56" s="456">
        <f>SUM(H52:H55)</f>
        <v>1342.8124753058912</v>
      </c>
      <c r="I56" s="457">
        <f t="shared" ref="I56:AJ56" si="9">SUM(I52:I55)</f>
        <v>1342.8124753058912</v>
      </c>
      <c r="J56" s="457">
        <f t="shared" si="9"/>
        <v>1361.6243760876107</v>
      </c>
      <c r="K56" s="457">
        <f t="shared" si="9"/>
        <v>1377.0004971795315</v>
      </c>
      <c r="L56" s="558">
        <f>SUM(L52:L55)</f>
        <v>1390.5552530910973</v>
      </c>
      <c r="M56" s="558">
        <f>SUM(M52:M55)</f>
        <v>1403.2745221298646</v>
      </c>
      <c r="N56" s="558">
        <f t="shared" si="9"/>
        <v>1415.9214547037768</v>
      </c>
      <c r="O56" s="558">
        <f t="shared" si="9"/>
        <v>1429.6012737613401</v>
      </c>
      <c r="P56" s="558">
        <f t="shared" si="9"/>
        <v>1442.8092176344981</v>
      </c>
      <c r="Q56" s="558">
        <f t="shared" si="9"/>
        <v>1452.5101764392421</v>
      </c>
      <c r="R56" s="558">
        <f t="shared" si="9"/>
        <v>1461.9025662949734</v>
      </c>
      <c r="S56" s="558">
        <f t="shared" si="9"/>
        <v>1469.6185110360202</v>
      </c>
      <c r="T56" s="558">
        <f t="shared" si="9"/>
        <v>1477.5460754188116</v>
      </c>
      <c r="U56" s="558">
        <f t="shared" si="9"/>
        <v>1485.0486842382295</v>
      </c>
      <c r="V56" s="558">
        <f t="shared" si="9"/>
        <v>1492.1606810145404</v>
      </c>
      <c r="W56" s="558">
        <f t="shared" si="9"/>
        <v>1499.0636070712835</v>
      </c>
      <c r="X56" s="558">
        <f t="shared" si="9"/>
        <v>1505.9585114099234</v>
      </c>
      <c r="Y56" s="558">
        <f t="shared" si="9"/>
        <v>1512.7964269546269</v>
      </c>
      <c r="Z56" s="558">
        <f t="shared" si="9"/>
        <v>1519.345586630041</v>
      </c>
      <c r="AA56" s="558">
        <f t="shared" si="9"/>
        <v>1525.8434952539135</v>
      </c>
      <c r="AB56" s="558">
        <f t="shared" si="9"/>
        <v>1532.4527805551297</v>
      </c>
      <c r="AC56" s="558">
        <f t="shared" si="9"/>
        <v>1539.5627023913394</v>
      </c>
      <c r="AD56" s="558">
        <f t="shared" si="9"/>
        <v>1546.5808833742708</v>
      </c>
      <c r="AE56" s="558">
        <f t="shared" si="9"/>
        <v>1553.534150588589</v>
      </c>
      <c r="AF56" s="558">
        <f t="shared" si="9"/>
        <v>1560.4443767379112</v>
      </c>
      <c r="AG56" s="558">
        <f t="shared" si="9"/>
        <v>1567.3387209567059</v>
      </c>
      <c r="AH56" s="558">
        <f t="shared" si="9"/>
        <v>1573.7230946602535</v>
      </c>
      <c r="AI56" s="558">
        <f t="shared" si="9"/>
        <v>1580.2712346590697</v>
      </c>
      <c r="AJ56" s="559">
        <f t="shared" si="9"/>
        <v>1587.1338504108799</v>
      </c>
    </row>
    <row r="57" spans="1:36" ht="25.15" customHeight="1" x14ac:dyDescent="0.2">
      <c r="A57" s="199"/>
      <c r="B57" s="1048" t="s">
        <v>324</v>
      </c>
      <c r="C57" s="560" t="s">
        <v>325</v>
      </c>
      <c r="D57" s="561" t="s">
        <v>326</v>
      </c>
      <c r="E57" s="562" t="s">
        <v>327</v>
      </c>
      <c r="F57" s="563" t="s">
        <v>328</v>
      </c>
      <c r="G57" s="564">
        <v>1</v>
      </c>
      <c r="H57" s="565">
        <f>H54/H41</f>
        <v>2.3154663482534819</v>
      </c>
      <c r="I57" s="566">
        <f t="shared" ref="I57:AJ57" si="10">I54/I41</f>
        <v>2.3154663482534819</v>
      </c>
      <c r="J57" s="566">
        <f t="shared" si="10"/>
        <v>2.3025361711024326</v>
      </c>
      <c r="K57" s="566">
        <f t="shared" si="10"/>
        <v>2.2912224004863018</v>
      </c>
      <c r="L57" s="567">
        <f t="shared" si="10"/>
        <v>2.2809579107808502</v>
      </c>
      <c r="M57" s="567">
        <f t="shared" si="10"/>
        <v>2.2715463585168441</v>
      </c>
      <c r="N57" s="567">
        <f t="shared" si="10"/>
        <v>2.262932470472887</v>
      </c>
      <c r="O57" s="567">
        <f t="shared" si="10"/>
        <v>2.2549898183606674</v>
      </c>
      <c r="P57" s="567">
        <f t="shared" si="10"/>
        <v>2.2475923679756402</v>
      </c>
      <c r="Q57" s="567">
        <f t="shared" si="10"/>
        <v>2.2405642703912378</v>
      </c>
      <c r="R57" s="567">
        <f t="shared" si="10"/>
        <v>2.2340569099963425</v>
      </c>
      <c r="S57" s="567">
        <f t="shared" si="10"/>
        <v>2.2275808242031956</v>
      </c>
      <c r="T57" s="567">
        <f t="shared" si="10"/>
        <v>2.2216724453093177</v>
      </c>
      <c r="U57" s="567">
        <f t="shared" si="10"/>
        <v>2.2162064351963804</v>
      </c>
      <c r="V57" s="567">
        <f t="shared" si="10"/>
        <v>2.2111992330099679</v>
      </c>
      <c r="W57" s="567">
        <f t="shared" si="10"/>
        <v>2.2062757250760137</v>
      </c>
      <c r="X57" s="567">
        <f t="shared" si="10"/>
        <v>2.2016371780417106</v>
      </c>
      <c r="Y57" s="567">
        <f t="shared" si="10"/>
        <v>2.1975217705493959</v>
      </c>
      <c r="Z57" s="567">
        <f t="shared" si="10"/>
        <v>2.1936179405839997</v>
      </c>
      <c r="AA57" s="567">
        <f t="shared" si="10"/>
        <v>2.1898318348837762</v>
      </c>
      <c r="AB57" s="567">
        <f t="shared" si="10"/>
        <v>2.1864986181480623</v>
      </c>
      <c r="AC57" s="567">
        <f t="shared" si="10"/>
        <v>2.1833642215057321</v>
      </c>
      <c r="AD57" s="567">
        <f t="shared" si="10"/>
        <v>2.1803402218521839</v>
      </c>
      <c r="AE57" s="567">
        <f t="shared" si="10"/>
        <v>2.1775281534098001</v>
      </c>
      <c r="AF57" s="567">
        <f t="shared" si="10"/>
        <v>2.1749834182683627</v>
      </c>
      <c r="AG57" s="567">
        <f t="shared" si="10"/>
        <v>2.1732609817852819</v>
      </c>
      <c r="AH57" s="567">
        <f t="shared" si="10"/>
        <v>2.172107558250576</v>
      </c>
      <c r="AI57" s="567">
        <f t="shared" si="10"/>
        <v>2.1715788875790678</v>
      </c>
      <c r="AJ57" s="568">
        <f t="shared" si="10"/>
        <v>2.171758876179275</v>
      </c>
    </row>
    <row r="58" spans="1:36" ht="25.15" customHeight="1" thickBot="1" x14ac:dyDescent="0.25">
      <c r="A58" s="199"/>
      <c r="B58" s="1049"/>
      <c r="C58" s="569" t="s">
        <v>329</v>
      </c>
      <c r="D58" s="570" t="s">
        <v>330</v>
      </c>
      <c r="E58" s="550" t="s">
        <v>331</v>
      </c>
      <c r="F58" s="571" t="s">
        <v>328</v>
      </c>
      <c r="G58" s="572">
        <v>1</v>
      </c>
      <c r="H58" s="1012">
        <f>H55/H49</f>
        <v>2.5788887119885366</v>
      </c>
      <c r="I58" s="1013">
        <f t="shared" ref="I58:AJ58" si="11">I55/I49</f>
        <v>2.5788887119885366</v>
      </c>
      <c r="J58" s="1013">
        <f t="shared" si="11"/>
        <v>2.5863121190228608</v>
      </c>
      <c r="K58" s="1013">
        <f t="shared" si="11"/>
        <v>2.593808040458113</v>
      </c>
      <c r="L58" s="1014">
        <f>L55/L49</f>
        <v>2.6013393805942817</v>
      </c>
      <c r="M58" s="1014">
        <f t="shared" si="11"/>
        <v>2.6089074574659579</v>
      </c>
      <c r="N58" s="1014">
        <f t="shared" si="11"/>
        <v>2.6165136646103737</v>
      </c>
      <c r="O58" s="1014">
        <f t="shared" si="11"/>
        <v>2.624159476703563</v>
      </c>
      <c r="P58" s="1014">
        <f t="shared" si="11"/>
        <v>2.6318464557116634</v>
      </c>
      <c r="Q58" s="1014">
        <f t="shared" si="11"/>
        <v>2.6395306902705906</v>
      </c>
      <c r="R58" s="1014">
        <f t="shared" si="11"/>
        <v>2.6472107967906116</v>
      </c>
      <c r="S58" s="1014">
        <f t="shared" si="11"/>
        <v>2.6548852923264747</v>
      </c>
      <c r="T58" s="1014">
        <f t="shared" si="11"/>
        <v>2.6625525877635043</v>
      </c>
      <c r="U58" s="1014">
        <f t="shared" si="11"/>
        <v>2.670210980503033</v>
      </c>
      <c r="V58" s="1014">
        <f t="shared" si="11"/>
        <v>2.6777565297029944</v>
      </c>
      <c r="W58" s="1014">
        <f t="shared" si="11"/>
        <v>2.6851280039419319</v>
      </c>
      <c r="X58" s="1014">
        <f t="shared" si="11"/>
        <v>2.6922591316189863</v>
      </c>
      <c r="Y58" s="1014">
        <f t="shared" si="11"/>
        <v>2.6990786689363668</v>
      </c>
      <c r="Z58" s="1014">
        <f t="shared" si="11"/>
        <v>2.7055106553502157</v>
      </c>
      <c r="AA58" s="1014">
        <f t="shared" si="11"/>
        <v>2.7115314447089833</v>
      </c>
      <c r="AB58" s="1014">
        <f t="shared" si="11"/>
        <v>2.7171177154070909</v>
      </c>
      <c r="AC58" s="1014">
        <f t="shared" si="11"/>
        <v>2.722246692268695</v>
      </c>
      <c r="AD58" s="1014">
        <f t="shared" si="11"/>
        <v>2.7268963849109551</v>
      </c>
      <c r="AE58" s="1014">
        <f t="shared" si="11"/>
        <v>2.7310458403205584</v>
      </c>
      <c r="AF58" s="1014">
        <f t="shared" si="11"/>
        <v>2.7346754067208638</v>
      </c>
      <c r="AG58" s="1014">
        <f t="shared" si="11"/>
        <v>2.7377670051425533</v>
      </c>
      <c r="AH58" s="1014">
        <f t="shared" si="11"/>
        <v>2.740304404463255</v>
      </c>
      <c r="AI58" s="1014">
        <f t="shared" si="11"/>
        <v>2.7422734950802972</v>
      </c>
      <c r="AJ58" s="1015">
        <f t="shared" si="11"/>
        <v>2.7436625558570475</v>
      </c>
    </row>
    <row r="59" spans="1:36" ht="25.15" customHeight="1" x14ac:dyDescent="0.2">
      <c r="A59" s="199"/>
      <c r="B59" s="1050" t="s">
        <v>332</v>
      </c>
      <c r="C59" s="540" t="s">
        <v>333</v>
      </c>
      <c r="D59" s="541" t="s">
        <v>334</v>
      </c>
      <c r="E59" s="573" t="s">
        <v>335</v>
      </c>
      <c r="F59" s="574" t="s">
        <v>211</v>
      </c>
      <c r="G59" s="574">
        <v>0</v>
      </c>
      <c r="H59" s="575">
        <f>H41/(H41+H49)</f>
        <v>0.37084042471526812</v>
      </c>
      <c r="I59" s="576">
        <f t="shared" ref="I59:AJ59" si="12">I41/(I41+I49)</f>
        <v>0.37084042471526812</v>
      </c>
      <c r="J59" s="576">
        <f t="shared" si="12"/>
        <v>0.38768596160544633</v>
      </c>
      <c r="K59" s="576">
        <f t="shared" si="12"/>
        <v>0.40450706371552586</v>
      </c>
      <c r="L59" s="577">
        <f t="shared" si="12"/>
        <v>0.42079059548009584</v>
      </c>
      <c r="M59" s="577">
        <f t="shared" si="12"/>
        <v>0.43629816431988705</v>
      </c>
      <c r="N59" s="577">
        <f t="shared" si="12"/>
        <v>0.45141776429482183</v>
      </c>
      <c r="O59" s="577">
        <f t="shared" si="12"/>
        <v>0.46574222924553793</v>
      </c>
      <c r="P59" s="577">
        <f t="shared" si="12"/>
        <v>0.47950707254517139</v>
      </c>
      <c r="Q59" s="577">
        <f t="shared" si="12"/>
        <v>0.49320359354245263</v>
      </c>
      <c r="R59" s="577">
        <f t="shared" si="12"/>
        <v>0.50648783848616674</v>
      </c>
      <c r="S59" s="577">
        <f t="shared" si="12"/>
        <v>0.5189307690140823</v>
      </c>
      <c r="T59" s="577">
        <f t="shared" si="12"/>
        <v>0.53119345235772819</v>
      </c>
      <c r="U59" s="577">
        <f t="shared" si="12"/>
        <v>0.54306090070246205</v>
      </c>
      <c r="V59" s="577">
        <f t="shared" si="12"/>
        <v>0.55450152583694279</v>
      </c>
      <c r="W59" s="577">
        <f t="shared" si="12"/>
        <v>0.56556069694142974</v>
      </c>
      <c r="X59" s="577">
        <f t="shared" si="12"/>
        <v>0.57622516599421991</v>
      </c>
      <c r="Y59" s="577">
        <f t="shared" si="12"/>
        <v>0.58645196190951787</v>
      </c>
      <c r="Z59" s="577">
        <f t="shared" si="12"/>
        <v>0.59616660497252705</v>
      </c>
      <c r="AA59" s="577">
        <f t="shared" si="12"/>
        <v>0.60544649988650512</v>
      </c>
      <c r="AB59" s="577">
        <f t="shared" si="12"/>
        <v>0.61431969941432818</v>
      </c>
      <c r="AC59" s="577">
        <f t="shared" si="12"/>
        <v>0.62290671380888374</v>
      </c>
      <c r="AD59" s="577">
        <f t="shared" si="12"/>
        <v>0.63105547883854318</v>
      </c>
      <c r="AE59" s="577">
        <f t="shared" si="12"/>
        <v>0.63877906944263196</v>
      </c>
      <c r="AF59" s="577">
        <f t="shared" si="12"/>
        <v>0.64607662621912132</v>
      </c>
      <c r="AG59" s="577">
        <f t="shared" si="12"/>
        <v>0.65291113499018083</v>
      </c>
      <c r="AH59" s="577">
        <f t="shared" si="12"/>
        <v>0.65918867185850183</v>
      </c>
      <c r="AI59" s="577">
        <f t="shared" si="12"/>
        <v>0.66507885149965484</v>
      </c>
      <c r="AJ59" s="578">
        <f t="shared" si="12"/>
        <v>0.67060921096024262</v>
      </c>
    </row>
    <row r="60" spans="1:36" ht="25.15" customHeight="1" thickBot="1" x14ac:dyDescent="0.25">
      <c r="A60" s="199"/>
      <c r="B60" s="1051"/>
      <c r="C60" s="548" t="s">
        <v>336</v>
      </c>
      <c r="D60" s="579" t="s">
        <v>337</v>
      </c>
      <c r="E60" s="550" t="s">
        <v>338</v>
      </c>
      <c r="F60" s="572" t="s">
        <v>211</v>
      </c>
      <c r="G60" s="571">
        <v>0</v>
      </c>
      <c r="H60" s="580">
        <f>H41/(H41+H48+H49+H50)</f>
        <v>0.35780765346768961</v>
      </c>
      <c r="I60" s="581">
        <f t="shared" ref="I60:AJ60" si="13">I41/(I41+I48+I49+I50)</f>
        <v>0.35780765346768961</v>
      </c>
      <c r="J60" s="581">
        <f t="shared" si="13"/>
        <v>0.37593669178722766</v>
      </c>
      <c r="K60" s="581">
        <f t="shared" si="13"/>
        <v>0.39310715370273691</v>
      </c>
      <c r="L60" s="582">
        <f>L41/(L41+L48+L49+L50)</f>
        <v>0.40942053187689542</v>
      </c>
      <c r="M60" s="582">
        <f t="shared" si="13"/>
        <v>0.42501360690693213</v>
      </c>
      <c r="N60" s="582">
        <f t="shared" si="13"/>
        <v>0.44026566458089972</v>
      </c>
      <c r="O60" s="582">
        <f t="shared" si="13"/>
        <v>0.45527094094767873</v>
      </c>
      <c r="P60" s="582">
        <f t="shared" si="13"/>
        <v>0.46978259400822131</v>
      </c>
      <c r="Q60" s="582">
        <f t="shared" si="13"/>
        <v>0.48328506941862337</v>
      </c>
      <c r="R60" s="582">
        <f t="shared" si="13"/>
        <v>0.4963847918300669</v>
      </c>
      <c r="S60" s="582">
        <f t="shared" si="13"/>
        <v>0.50865151998865366</v>
      </c>
      <c r="T60" s="582">
        <f t="shared" si="13"/>
        <v>0.52074569527265158</v>
      </c>
      <c r="U60" s="582">
        <f t="shared" si="13"/>
        <v>0.53245160510614542</v>
      </c>
      <c r="V60" s="582">
        <f t="shared" si="13"/>
        <v>0.54373875041471498</v>
      </c>
      <c r="W60" s="582">
        <f t="shared" si="13"/>
        <v>0.55465309541120134</v>
      </c>
      <c r="X60" s="582">
        <f t="shared" si="13"/>
        <v>0.56518191233319093</v>
      </c>
      <c r="Y60" s="582">
        <f t="shared" si="13"/>
        <v>0.57528258053423342</v>
      </c>
      <c r="Z60" s="582">
        <f t="shared" si="13"/>
        <v>0.58488062752137315</v>
      </c>
      <c r="AA60" s="582">
        <f t="shared" si="13"/>
        <v>0.59405357650881163</v>
      </c>
      <c r="AB60" s="582">
        <f t="shared" si="13"/>
        <v>0.60282937873381492</v>
      </c>
      <c r="AC60" s="582">
        <f t="shared" si="13"/>
        <v>0.61132960351699328</v>
      </c>
      <c r="AD60" s="582">
        <f t="shared" si="13"/>
        <v>0.61940028765658162</v>
      </c>
      <c r="AE60" s="582">
        <f t="shared" si="13"/>
        <v>0.62705421307597209</v>
      </c>
      <c r="AF60" s="582">
        <f t="shared" si="13"/>
        <v>0.63429006170690438</v>
      </c>
      <c r="AG60" s="582">
        <f t="shared" si="13"/>
        <v>0.64106978935548231</v>
      </c>
      <c r="AH60" s="582">
        <f t="shared" si="13"/>
        <v>0.64729738002842652</v>
      </c>
      <c r="AI60" s="582">
        <f t="shared" si="13"/>
        <v>0.65314454310704084</v>
      </c>
      <c r="AJ60" s="583">
        <f t="shared" si="13"/>
        <v>0.65863894099690334</v>
      </c>
    </row>
    <row r="61" spans="1:36" x14ac:dyDescent="0.2">
      <c r="A61" s="229"/>
      <c r="B61" s="230"/>
      <c r="C61" s="230"/>
      <c r="D61" s="231"/>
      <c r="E61" s="232"/>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row>
    <row r="62" spans="1:36" x14ac:dyDescent="0.2">
      <c r="A62" s="233"/>
      <c r="B62" s="234"/>
      <c r="C62" s="234"/>
      <c r="D62" s="156" t="str">
        <f>'TITLE PAGE'!B9</f>
        <v>Company:</v>
      </c>
      <c r="E62" s="158" t="str">
        <f>'TITLE PAGE'!D9</f>
        <v>South Staffs Water</v>
      </c>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row>
    <row r="63" spans="1:36" x14ac:dyDescent="0.2">
      <c r="A63" s="229"/>
      <c r="B63" s="230"/>
      <c r="C63" s="230"/>
      <c r="D63" s="160" t="str">
        <f>'TITLE PAGE'!B10</f>
        <v>Resource Zone Name:</v>
      </c>
      <c r="E63" s="162" t="str">
        <f>'TITLE PAGE'!D10</f>
        <v>South Staffs WRZ</v>
      </c>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row>
    <row r="64" spans="1:36" x14ac:dyDescent="0.2">
      <c r="A64" s="229"/>
      <c r="B64" s="230"/>
      <c r="C64" s="230"/>
      <c r="D64" s="160" t="str">
        <f>'TITLE PAGE'!B11</f>
        <v>Resource Zone Number:</v>
      </c>
      <c r="E64" s="165">
        <f>'TITLE PAGE'!D11</f>
        <v>1</v>
      </c>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row>
    <row r="65" spans="1:36" x14ac:dyDescent="0.2">
      <c r="A65" s="229"/>
      <c r="B65" s="230"/>
      <c r="C65" s="230"/>
      <c r="D65" s="160" t="str">
        <f>'TITLE PAGE'!B12</f>
        <v xml:space="preserve">Planning Scenario Name:                                                                     </v>
      </c>
      <c r="E65" s="162" t="str">
        <f>'TITLE PAGE'!D12</f>
        <v>Dry Year Annual Average</v>
      </c>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row>
    <row r="66" spans="1:36" x14ac:dyDescent="0.2">
      <c r="A66" s="229"/>
      <c r="B66" s="230"/>
      <c r="C66" s="230"/>
      <c r="D66" s="168" t="str">
        <f>'TITLE PAGE'!B13</f>
        <v xml:space="preserve">Chosen Level of Service:  </v>
      </c>
      <c r="E66" s="203" t="str">
        <f>'TITLE PAGE'!D13</f>
        <v>1 in 40 years</v>
      </c>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row>
    <row r="67" spans="1:36" ht="18" x14ac:dyDescent="0.25">
      <c r="A67" s="229"/>
      <c r="B67" s="230"/>
      <c r="C67" s="230"/>
      <c r="D67" s="235"/>
      <c r="E67" s="232"/>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row>
  </sheetData>
  <mergeCells count="8">
    <mergeCell ref="B57:B58"/>
    <mergeCell ref="B59:B60"/>
    <mergeCell ref="I1:K1"/>
    <mergeCell ref="B3:B12"/>
    <mergeCell ref="B13:B29"/>
    <mergeCell ref="B30:B37"/>
    <mergeCell ref="B38:B51"/>
    <mergeCell ref="B52:B56"/>
  </mergeCells>
  <conditionalFormatting sqref="H58:AJ58">
    <cfRule type="cellIs" dxfId="9" priority="4" stopIfTrue="1" operator="equal">
      <formula>""</formula>
    </cfRule>
  </conditionalFormatting>
  <conditionalFormatting sqref="D58">
    <cfRule type="cellIs" dxfId="8" priority="3" stopIfTrue="1" operator="notEqual">
      <formula>"Unmeasured Household - Occupancy Rate"</formula>
    </cfRule>
  </conditionalFormatting>
  <conditionalFormatting sqref="F58">
    <cfRule type="cellIs" dxfId="7" priority="2" stopIfTrue="1" operator="notEqual">
      <formula>"h/prop"</formula>
    </cfRule>
  </conditionalFormatting>
  <conditionalFormatting sqref="E58">
    <cfRule type="cellIs" dxfId="6" priority="1" stopIfTrue="1" operator="notEqual">
      <formula>"52BL/46BL"</formula>
    </cfRule>
  </conditionalFormatting>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zoomScale="80" zoomScaleNormal="80" workbookViewId="0">
      <selection activeCell="N5" sqref="N5"/>
    </sheetView>
  </sheetViews>
  <sheetFormatPr defaultColWidth="8.88671875" defaultRowHeight="15" x14ac:dyDescent="0.2"/>
  <cols>
    <col min="1" max="1" width="1.33203125" customWidth="1"/>
    <col min="2" max="2" width="7.88671875" customWidth="1"/>
    <col min="3" max="3" width="8.33203125" customWidth="1"/>
    <col min="4" max="4" width="35.88671875" customWidth="1"/>
    <col min="5" max="5" width="39.77734375" customWidth="1"/>
    <col min="6" max="7" width="9.33203125" customWidth="1"/>
    <col min="8" max="8" width="15.88671875" customWidth="1"/>
    <col min="9" max="36" width="11.44140625" customWidth="1"/>
    <col min="257" max="257" width="1.33203125" customWidth="1"/>
    <col min="258" max="258" width="7.88671875" customWidth="1"/>
    <col min="259" max="259" width="8.33203125" customWidth="1"/>
    <col min="260" max="260" width="54.33203125" customWidth="1"/>
    <col min="261" max="261" width="39.77734375" customWidth="1"/>
    <col min="262" max="263" width="9.33203125" customWidth="1"/>
    <col min="264" max="264" width="15.88671875" customWidth="1"/>
    <col min="265" max="292" width="11.44140625" customWidth="1"/>
    <col min="513" max="513" width="1.33203125" customWidth="1"/>
    <col min="514" max="514" width="7.88671875" customWidth="1"/>
    <col min="515" max="515" width="8.33203125" customWidth="1"/>
    <col min="516" max="516" width="54.33203125" customWidth="1"/>
    <col min="517" max="517" width="39.77734375" customWidth="1"/>
    <col min="518" max="519" width="9.33203125" customWidth="1"/>
    <col min="520" max="520" width="15.88671875" customWidth="1"/>
    <col min="521" max="548" width="11.44140625" customWidth="1"/>
    <col min="769" max="769" width="1.33203125" customWidth="1"/>
    <col min="770" max="770" width="7.88671875" customWidth="1"/>
    <col min="771" max="771" width="8.33203125" customWidth="1"/>
    <col min="772" max="772" width="54.33203125" customWidth="1"/>
    <col min="773" max="773" width="39.77734375" customWidth="1"/>
    <col min="774" max="775" width="9.33203125" customWidth="1"/>
    <col min="776" max="776" width="15.88671875" customWidth="1"/>
    <col min="777" max="804" width="11.44140625" customWidth="1"/>
    <col min="1025" max="1025" width="1.33203125" customWidth="1"/>
    <col min="1026" max="1026" width="7.88671875" customWidth="1"/>
    <col min="1027" max="1027" width="8.33203125" customWidth="1"/>
    <col min="1028" max="1028" width="54.33203125" customWidth="1"/>
    <col min="1029" max="1029" width="39.77734375" customWidth="1"/>
    <col min="1030" max="1031" width="9.33203125" customWidth="1"/>
    <col min="1032" max="1032" width="15.88671875" customWidth="1"/>
    <col min="1033" max="1060" width="11.44140625" customWidth="1"/>
    <col min="1281" max="1281" width="1.33203125" customWidth="1"/>
    <col min="1282" max="1282" width="7.88671875" customWidth="1"/>
    <col min="1283" max="1283" width="8.33203125" customWidth="1"/>
    <col min="1284" max="1284" width="54.33203125" customWidth="1"/>
    <col min="1285" max="1285" width="39.77734375" customWidth="1"/>
    <col min="1286" max="1287" width="9.33203125" customWidth="1"/>
    <col min="1288" max="1288" width="15.88671875" customWidth="1"/>
    <col min="1289" max="1316" width="11.44140625" customWidth="1"/>
    <col min="1537" max="1537" width="1.33203125" customWidth="1"/>
    <col min="1538" max="1538" width="7.88671875" customWidth="1"/>
    <col min="1539" max="1539" width="8.33203125" customWidth="1"/>
    <col min="1540" max="1540" width="54.33203125" customWidth="1"/>
    <col min="1541" max="1541" width="39.77734375" customWidth="1"/>
    <col min="1542" max="1543" width="9.33203125" customWidth="1"/>
    <col min="1544" max="1544" width="15.88671875" customWidth="1"/>
    <col min="1545" max="1572" width="11.44140625" customWidth="1"/>
    <col min="1793" max="1793" width="1.33203125" customWidth="1"/>
    <col min="1794" max="1794" width="7.88671875" customWidth="1"/>
    <col min="1795" max="1795" width="8.33203125" customWidth="1"/>
    <col min="1796" max="1796" width="54.33203125" customWidth="1"/>
    <col min="1797" max="1797" width="39.77734375" customWidth="1"/>
    <col min="1798" max="1799" width="9.33203125" customWidth="1"/>
    <col min="1800" max="1800" width="15.88671875" customWidth="1"/>
    <col min="1801" max="1828" width="11.44140625" customWidth="1"/>
    <col min="2049" max="2049" width="1.33203125" customWidth="1"/>
    <col min="2050" max="2050" width="7.88671875" customWidth="1"/>
    <col min="2051" max="2051" width="8.33203125" customWidth="1"/>
    <col min="2052" max="2052" width="54.33203125" customWidth="1"/>
    <col min="2053" max="2053" width="39.77734375" customWidth="1"/>
    <col min="2054" max="2055" width="9.33203125" customWidth="1"/>
    <col min="2056" max="2056" width="15.88671875" customWidth="1"/>
    <col min="2057" max="2084" width="11.44140625" customWidth="1"/>
    <col min="2305" max="2305" width="1.33203125" customWidth="1"/>
    <col min="2306" max="2306" width="7.88671875" customWidth="1"/>
    <col min="2307" max="2307" width="8.33203125" customWidth="1"/>
    <col min="2308" max="2308" width="54.33203125" customWidth="1"/>
    <col min="2309" max="2309" width="39.77734375" customWidth="1"/>
    <col min="2310" max="2311" width="9.33203125" customWidth="1"/>
    <col min="2312" max="2312" width="15.88671875" customWidth="1"/>
    <col min="2313" max="2340" width="11.44140625" customWidth="1"/>
    <col min="2561" max="2561" width="1.33203125" customWidth="1"/>
    <col min="2562" max="2562" width="7.88671875" customWidth="1"/>
    <col min="2563" max="2563" width="8.33203125" customWidth="1"/>
    <col min="2564" max="2564" width="54.33203125" customWidth="1"/>
    <col min="2565" max="2565" width="39.77734375" customWidth="1"/>
    <col min="2566" max="2567" width="9.33203125" customWidth="1"/>
    <col min="2568" max="2568" width="15.88671875" customWidth="1"/>
    <col min="2569" max="2596" width="11.44140625" customWidth="1"/>
    <col min="2817" max="2817" width="1.33203125" customWidth="1"/>
    <col min="2818" max="2818" width="7.88671875" customWidth="1"/>
    <col min="2819" max="2819" width="8.33203125" customWidth="1"/>
    <col min="2820" max="2820" width="54.33203125" customWidth="1"/>
    <col min="2821" max="2821" width="39.77734375" customWidth="1"/>
    <col min="2822" max="2823" width="9.33203125" customWidth="1"/>
    <col min="2824" max="2824" width="15.88671875" customWidth="1"/>
    <col min="2825" max="2852" width="11.44140625" customWidth="1"/>
    <col min="3073" max="3073" width="1.33203125" customWidth="1"/>
    <col min="3074" max="3074" width="7.88671875" customWidth="1"/>
    <col min="3075" max="3075" width="8.33203125" customWidth="1"/>
    <col min="3076" max="3076" width="54.33203125" customWidth="1"/>
    <col min="3077" max="3077" width="39.77734375" customWidth="1"/>
    <col min="3078" max="3079" width="9.33203125" customWidth="1"/>
    <col min="3080" max="3080" width="15.88671875" customWidth="1"/>
    <col min="3081" max="3108" width="11.44140625" customWidth="1"/>
    <col min="3329" max="3329" width="1.33203125" customWidth="1"/>
    <col min="3330" max="3330" width="7.88671875" customWidth="1"/>
    <col min="3331" max="3331" width="8.33203125" customWidth="1"/>
    <col min="3332" max="3332" width="54.33203125" customWidth="1"/>
    <col min="3333" max="3333" width="39.77734375" customWidth="1"/>
    <col min="3334" max="3335" width="9.33203125" customWidth="1"/>
    <col min="3336" max="3336" width="15.88671875" customWidth="1"/>
    <col min="3337" max="3364" width="11.44140625" customWidth="1"/>
    <col min="3585" max="3585" width="1.33203125" customWidth="1"/>
    <col min="3586" max="3586" width="7.88671875" customWidth="1"/>
    <col min="3587" max="3587" width="8.33203125" customWidth="1"/>
    <col min="3588" max="3588" width="54.33203125" customWidth="1"/>
    <col min="3589" max="3589" width="39.77734375" customWidth="1"/>
    <col min="3590" max="3591" width="9.33203125" customWidth="1"/>
    <col min="3592" max="3592" width="15.88671875" customWidth="1"/>
    <col min="3593" max="3620" width="11.44140625" customWidth="1"/>
    <col min="3841" max="3841" width="1.33203125" customWidth="1"/>
    <col min="3842" max="3842" width="7.88671875" customWidth="1"/>
    <col min="3843" max="3843" width="8.33203125" customWidth="1"/>
    <col min="3844" max="3844" width="54.33203125" customWidth="1"/>
    <col min="3845" max="3845" width="39.77734375" customWidth="1"/>
    <col min="3846" max="3847" width="9.33203125" customWidth="1"/>
    <col min="3848" max="3848" width="15.88671875" customWidth="1"/>
    <col min="3849" max="3876" width="11.44140625" customWidth="1"/>
    <col min="4097" max="4097" width="1.33203125" customWidth="1"/>
    <col min="4098" max="4098" width="7.88671875" customWidth="1"/>
    <col min="4099" max="4099" width="8.33203125" customWidth="1"/>
    <col min="4100" max="4100" width="54.33203125" customWidth="1"/>
    <col min="4101" max="4101" width="39.77734375" customWidth="1"/>
    <col min="4102" max="4103" width="9.33203125" customWidth="1"/>
    <col min="4104" max="4104" width="15.88671875" customWidth="1"/>
    <col min="4105" max="4132" width="11.44140625" customWidth="1"/>
    <col min="4353" max="4353" width="1.33203125" customWidth="1"/>
    <col min="4354" max="4354" width="7.88671875" customWidth="1"/>
    <col min="4355" max="4355" width="8.33203125" customWidth="1"/>
    <col min="4356" max="4356" width="54.33203125" customWidth="1"/>
    <col min="4357" max="4357" width="39.77734375" customWidth="1"/>
    <col min="4358" max="4359" width="9.33203125" customWidth="1"/>
    <col min="4360" max="4360" width="15.88671875" customWidth="1"/>
    <col min="4361" max="4388" width="11.44140625" customWidth="1"/>
    <col min="4609" max="4609" width="1.33203125" customWidth="1"/>
    <col min="4610" max="4610" width="7.88671875" customWidth="1"/>
    <col min="4611" max="4611" width="8.33203125" customWidth="1"/>
    <col min="4612" max="4612" width="54.33203125" customWidth="1"/>
    <col min="4613" max="4613" width="39.77734375" customWidth="1"/>
    <col min="4614" max="4615" width="9.33203125" customWidth="1"/>
    <col min="4616" max="4616" width="15.88671875" customWidth="1"/>
    <col min="4617" max="4644" width="11.44140625" customWidth="1"/>
    <col min="4865" max="4865" width="1.33203125" customWidth="1"/>
    <col min="4866" max="4866" width="7.88671875" customWidth="1"/>
    <col min="4867" max="4867" width="8.33203125" customWidth="1"/>
    <col min="4868" max="4868" width="54.33203125" customWidth="1"/>
    <col min="4869" max="4869" width="39.77734375" customWidth="1"/>
    <col min="4870" max="4871" width="9.33203125" customWidth="1"/>
    <col min="4872" max="4872" width="15.88671875" customWidth="1"/>
    <col min="4873" max="4900" width="11.44140625" customWidth="1"/>
    <col min="5121" max="5121" width="1.33203125" customWidth="1"/>
    <col min="5122" max="5122" width="7.88671875" customWidth="1"/>
    <col min="5123" max="5123" width="8.33203125" customWidth="1"/>
    <col min="5124" max="5124" width="54.33203125" customWidth="1"/>
    <col min="5125" max="5125" width="39.77734375" customWidth="1"/>
    <col min="5126" max="5127" width="9.33203125" customWidth="1"/>
    <col min="5128" max="5128" width="15.88671875" customWidth="1"/>
    <col min="5129" max="5156" width="11.44140625" customWidth="1"/>
    <col min="5377" max="5377" width="1.33203125" customWidth="1"/>
    <col min="5378" max="5378" width="7.88671875" customWidth="1"/>
    <col min="5379" max="5379" width="8.33203125" customWidth="1"/>
    <col min="5380" max="5380" width="54.33203125" customWidth="1"/>
    <col min="5381" max="5381" width="39.77734375" customWidth="1"/>
    <col min="5382" max="5383" width="9.33203125" customWidth="1"/>
    <col min="5384" max="5384" width="15.88671875" customWidth="1"/>
    <col min="5385" max="5412" width="11.44140625" customWidth="1"/>
    <col min="5633" max="5633" width="1.33203125" customWidth="1"/>
    <col min="5634" max="5634" width="7.88671875" customWidth="1"/>
    <col min="5635" max="5635" width="8.33203125" customWidth="1"/>
    <col min="5636" max="5636" width="54.33203125" customWidth="1"/>
    <col min="5637" max="5637" width="39.77734375" customWidth="1"/>
    <col min="5638" max="5639" width="9.33203125" customWidth="1"/>
    <col min="5640" max="5640" width="15.88671875" customWidth="1"/>
    <col min="5641" max="5668" width="11.44140625" customWidth="1"/>
    <col min="5889" max="5889" width="1.33203125" customWidth="1"/>
    <col min="5890" max="5890" width="7.88671875" customWidth="1"/>
    <col min="5891" max="5891" width="8.33203125" customWidth="1"/>
    <col min="5892" max="5892" width="54.33203125" customWidth="1"/>
    <col min="5893" max="5893" width="39.77734375" customWidth="1"/>
    <col min="5894" max="5895" width="9.33203125" customWidth="1"/>
    <col min="5896" max="5896" width="15.88671875" customWidth="1"/>
    <col min="5897" max="5924" width="11.44140625" customWidth="1"/>
    <col min="6145" max="6145" width="1.33203125" customWidth="1"/>
    <col min="6146" max="6146" width="7.88671875" customWidth="1"/>
    <col min="6147" max="6147" width="8.33203125" customWidth="1"/>
    <col min="6148" max="6148" width="54.33203125" customWidth="1"/>
    <col min="6149" max="6149" width="39.77734375" customWidth="1"/>
    <col min="6150" max="6151" width="9.33203125" customWidth="1"/>
    <col min="6152" max="6152" width="15.88671875" customWidth="1"/>
    <col min="6153" max="6180" width="11.44140625" customWidth="1"/>
    <col min="6401" max="6401" width="1.33203125" customWidth="1"/>
    <col min="6402" max="6402" width="7.88671875" customWidth="1"/>
    <col min="6403" max="6403" width="8.33203125" customWidth="1"/>
    <col min="6404" max="6404" width="54.33203125" customWidth="1"/>
    <col min="6405" max="6405" width="39.77734375" customWidth="1"/>
    <col min="6406" max="6407" width="9.33203125" customWidth="1"/>
    <col min="6408" max="6408" width="15.88671875" customWidth="1"/>
    <col min="6409" max="6436" width="11.44140625" customWidth="1"/>
    <col min="6657" max="6657" width="1.33203125" customWidth="1"/>
    <col min="6658" max="6658" width="7.88671875" customWidth="1"/>
    <col min="6659" max="6659" width="8.33203125" customWidth="1"/>
    <col min="6660" max="6660" width="54.33203125" customWidth="1"/>
    <col min="6661" max="6661" width="39.77734375" customWidth="1"/>
    <col min="6662" max="6663" width="9.33203125" customWidth="1"/>
    <col min="6664" max="6664" width="15.88671875" customWidth="1"/>
    <col min="6665" max="6692" width="11.44140625" customWidth="1"/>
    <col min="6913" max="6913" width="1.33203125" customWidth="1"/>
    <col min="6914" max="6914" width="7.88671875" customWidth="1"/>
    <col min="6915" max="6915" width="8.33203125" customWidth="1"/>
    <col min="6916" max="6916" width="54.33203125" customWidth="1"/>
    <col min="6917" max="6917" width="39.77734375" customWidth="1"/>
    <col min="6918" max="6919" width="9.33203125" customWidth="1"/>
    <col min="6920" max="6920" width="15.88671875" customWidth="1"/>
    <col min="6921" max="6948" width="11.44140625" customWidth="1"/>
    <col min="7169" max="7169" width="1.33203125" customWidth="1"/>
    <col min="7170" max="7170" width="7.88671875" customWidth="1"/>
    <col min="7171" max="7171" width="8.33203125" customWidth="1"/>
    <col min="7172" max="7172" width="54.33203125" customWidth="1"/>
    <col min="7173" max="7173" width="39.77734375" customWidth="1"/>
    <col min="7174" max="7175" width="9.33203125" customWidth="1"/>
    <col min="7176" max="7176" width="15.88671875" customWidth="1"/>
    <col min="7177" max="7204" width="11.44140625" customWidth="1"/>
    <col min="7425" max="7425" width="1.33203125" customWidth="1"/>
    <col min="7426" max="7426" width="7.88671875" customWidth="1"/>
    <col min="7427" max="7427" width="8.33203125" customWidth="1"/>
    <col min="7428" max="7428" width="54.33203125" customWidth="1"/>
    <col min="7429" max="7429" width="39.77734375" customWidth="1"/>
    <col min="7430" max="7431" width="9.33203125" customWidth="1"/>
    <col min="7432" max="7432" width="15.88671875" customWidth="1"/>
    <col min="7433" max="7460" width="11.44140625" customWidth="1"/>
    <col min="7681" max="7681" width="1.33203125" customWidth="1"/>
    <col min="7682" max="7682" width="7.88671875" customWidth="1"/>
    <col min="7683" max="7683" width="8.33203125" customWidth="1"/>
    <col min="7684" max="7684" width="54.33203125" customWidth="1"/>
    <col min="7685" max="7685" width="39.77734375" customWidth="1"/>
    <col min="7686" max="7687" width="9.33203125" customWidth="1"/>
    <col min="7688" max="7688" width="15.88671875" customWidth="1"/>
    <col min="7689" max="7716" width="11.44140625" customWidth="1"/>
    <col min="7937" max="7937" width="1.33203125" customWidth="1"/>
    <col min="7938" max="7938" width="7.88671875" customWidth="1"/>
    <col min="7939" max="7939" width="8.33203125" customWidth="1"/>
    <col min="7940" max="7940" width="54.33203125" customWidth="1"/>
    <col min="7941" max="7941" width="39.77734375" customWidth="1"/>
    <col min="7942" max="7943" width="9.33203125" customWidth="1"/>
    <col min="7944" max="7944" width="15.88671875" customWidth="1"/>
    <col min="7945" max="7972" width="11.44140625" customWidth="1"/>
    <col min="8193" max="8193" width="1.33203125" customWidth="1"/>
    <col min="8194" max="8194" width="7.88671875" customWidth="1"/>
    <col min="8195" max="8195" width="8.33203125" customWidth="1"/>
    <col min="8196" max="8196" width="54.33203125" customWidth="1"/>
    <col min="8197" max="8197" width="39.77734375" customWidth="1"/>
    <col min="8198" max="8199" width="9.33203125" customWidth="1"/>
    <col min="8200" max="8200" width="15.88671875" customWidth="1"/>
    <col min="8201" max="8228" width="11.44140625" customWidth="1"/>
    <col min="8449" max="8449" width="1.33203125" customWidth="1"/>
    <col min="8450" max="8450" width="7.88671875" customWidth="1"/>
    <col min="8451" max="8451" width="8.33203125" customWidth="1"/>
    <col min="8452" max="8452" width="54.33203125" customWidth="1"/>
    <col min="8453" max="8453" width="39.77734375" customWidth="1"/>
    <col min="8454" max="8455" width="9.33203125" customWidth="1"/>
    <col min="8456" max="8456" width="15.88671875" customWidth="1"/>
    <col min="8457" max="8484" width="11.44140625" customWidth="1"/>
    <col min="8705" max="8705" width="1.33203125" customWidth="1"/>
    <col min="8706" max="8706" width="7.88671875" customWidth="1"/>
    <col min="8707" max="8707" width="8.33203125" customWidth="1"/>
    <col min="8708" max="8708" width="54.33203125" customWidth="1"/>
    <col min="8709" max="8709" width="39.77734375" customWidth="1"/>
    <col min="8710" max="8711" width="9.33203125" customWidth="1"/>
    <col min="8712" max="8712" width="15.88671875" customWidth="1"/>
    <col min="8713" max="8740" width="11.44140625" customWidth="1"/>
    <col min="8961" max="8961" width="1.33203125" customWidth="1"/>
    <col min="8962" max="8962" width="7.88671875" customWidth="1"/>
    <col min="8963" max="8963" width="8.33203125" customWidth="1"/>
    <col min="8964" max="8964" width="54.33203125" customWidth="1"/>
    <col min="8965" max="8965" width="39.77734375" customWidth="1"/>
    <col min="8966" max="8967" width="9.33203125" customWidth="1"/>
    <col min="8968" max="8968" width="15.88671875" customWidth="1"/>
    <col min="8969" max="8996" width="11.44140625" customWidth="1"/>
    <col min="9217" max="9217" width="1.33203125" customWidth="1"/>
    <col min="9218" max="9218" width="7.88671875" customWidth="1"/>
    <col min="9219" max="9219" width="8.33203125" customWidth="1"/>
    <col min="9220" max="9220" width="54.33203125" customWidth="1"/>
    <col min="9221" max="9221" width="39.77734375" customWidth="1"/>
    <col min="9222" max="9223" width="9.33203125" customWidth="1"/>
    <col min="9224" max="9224" width="15.88671875" customWidth="1"/>
    <col min="9225" max="9252" width="11.44140625" customWidth="1"/>
    <col min="9473" max="9473" width="1.33203125" customWidth="1"/>
    <col min="9474" max="9474" width="7.88671875" customWidth="1"/>
    <col min="9475" max="9475" width="8.33203125" customWidth="1"/>
    <col min="9476" max="9476" width="54.33203125" customWidth="1"/>
    <col min="9477" max="9477" width="39.77734375" customWidth="1"/>
    <col min="9478" max="9479" width="9.33203125" customWidth="1"/>
    <col min="9480" max="9480" width="15.88671875" customWidth="1"/>
    <col min="9481" max="9508" width="11.44140625" customWidth="1"/>
    <col min="9729" max="9729" width="1.33203125" customWidth="1"/>
    <col min="9730" max="9730" width="7.88671875" customWidth="1"/>
    <col min="9731" max="9731" width="8.33203125" customWidth="1"/>
    <col min="9732" max="9732" width="54.33203125" customWidth="1"/>
    <col min="9733" max="9733" width="39.77734375" customWidth="1"/>
    <col min="9734" max="9735" width="9.33203125" customWidth="1"/>
    <col min="9736" max="9736" width="15.88671875" customWidth="1"/>
    <col min="9737" max="9764" width="11.44140625" customWidth="1"/>
    <col min="9985" max="9985" width="1.33203125" customWidth="1"/>
    <col min="9986" max="9986" width="7.88671875" customWidth="1"/>
    <col min="9987" max="9987" width="8.33203125" customWidth="1"/>
    <col min="9988" max="9988" width="54.33203125" customWidth="1"/>
    <col min="9989" max="9989" width="39.77734375" customWidth="1"/>
    <col min="9990" max="9991" width="9.33203125" customWidth="1"/>
    <col min="9992" max="9992" width="15.88671875" customWidth="1"/>
    <col min="9993" max="10020" width="11.44140625" customWidth="1"/>
    <col min="10241" max="10241" width="1.33203125" customWidth="1"/>
    <col min="10242" max="10242" width="7.88671875" customWidth="1"/>
    <col min="10243" max="10243" width="8.33203125" customWidth="1"/>
    <col min="10244" max="10244" width="54.33203125" customWidth="1"/>
    <col min="10245" max="10245" width="39.77734375" customWidth="1"/>
    <col min="10246" max="10247" width="9.33203125" customWidth="1"/>
    <col min="10248" max="10248" width="15.88671875" customWidth="1"/>
    <col min="10249" max="10276" width="11.44140625" customWidth="1"/>
    <col min="10497" max="10497" width="1.33203125" customWidth="1"/>
    <col min="10498" max="10498" width="7.88671875" customWidth="1"/>
    <col min="10499" max="10499" width="8.33203125" customWidth="1"/>
    <col min="10500" max="10500" width="54.33203125" customWidth="1"/>
    <col min="10501" max="10501" width="39.77734375" customWidth="1"/>
    <col min="10502" max="10503" width="9.33203125" customWidth="1"/>
    <col min="10504" max="10504" width="15.88671875" customWidth="1"/>
    <col min="10505" max="10532" width="11.44140625" customWidth="1"/>
    <col min="10753" max="10753" width="1.33203125" customWidth="1"/>
    <col min="10754" max="10754" width="7.88671875" customWidth="1"/>
    <col min="10755" max="10755" width="8.33203125" customWidth="1"/>
    <col min="10756" max="10756" width="54.33203125" customWidth="1"/>
    <col min="10757" max="10757" width="39.77734375" customWidth="1"/>
    <col min="10758" max="10759" width="9.33203125" customWidth="1"/>
    <col min="10760" max="10760" width="15.88671875" customWidth="1"/>
    <col min="10761" max="10788" width="11.44140625" customWidth="1"/>
    <col min="11009" max="11009" width="1.33203125" customWidth="1"/>
    <col min="11010" max="11010" width="7.88671875" customWidth="1"/>
    <col min="11011" max="11011" width="8.33203125" customWidth="1"/>
    <col min="11012" max="11012" width="54.33203125" customWidth="1"/>
    <col min="11013" max="11013" width="39.77734375" customWidth="1"/>
    <col min="11014" max="11015" width="9.33203125" customWidth="1"/>
    <col min="11016" max="11016" width="15.88671875" customWidth="1"/>
    <col min="11017" max="11044" width="11.44140625" customWidth="1"/>
    <col min="11265" max="11265" width="1.33203125" customWidth="1"/>
    <col min="11266" max="11266" width="7.88671875" customWidth="1"/>
    <col min="11267" max="11267" width="8.33203125" customWidth="1"/>
    <col min="11268" max="11268" width="54.33203125" customWidth="1"/>
    <col min="11269" max="11269" width="39.77734375" customWidth="1"/>
    <col min="11270" max="11271" width="9.33203125" customWidth="1"/>
    <col min="11272" max="11272" width="15.88671875" customWidth="1"/>
    <col min="11273" max="11300" width="11.44140625" customWidth="1"/>
    <col min="11521" max="11521" width="1.33203125" customWidth="1"/>
    <col min="11522" max="11522" width="7.88671875" customWidth="1"/>
    <col min="11523" max="11523" width="8.33203125" customWidth="1"/>
    <col min="11524" max="11524" width="54.33203125" customWidth="1"/>
    <col min="11525" max="11525" width="39.77734375" customWidth="1"/>
    <col min="11526" max="11527" width="9.33203125" customWidth="1"/>
    <col min="11528" max="11528" width="15.88671875" customWidth="1"/>
    <col min="11529" max="11556" width="11.44140625" customWidth="1"/>
    <col min="11777" max="11777" width="1.33203125" customWidth="1"/>
    <col min="11778" max="11778" width="7.88671875" customWidth="1"/>
    <col min="11779" max="11779" width="8.33203125" customWidth="1"/>
    <col min="11780" max="11780" width="54.33203125" customWidth="1"/>
    <col min="11781" max="11781" width="39.77734375" customWidth="1"/>
    <col min="11782" max="11783" width="9.33203125" customWidth="1"/>
    <col min="11784" max="11784" width="15.88671875" customWidth="1"/>
    <col min="11785" max="11812" width="11.44140625" customWidth="1"/>
    <col min="12033" max="12033" width="1.33203125" customWidth="1"/>
    <col min="12034" max="12034" width="7.88671875" customWidth="1"/>
    <col min="12035" max="12035" width="8.33203125" customWidth="1"/>
    <col min="12036" max="12036" width="54.33203125" customWidth="1"/>
    <col min="12037" max="12037" width="39.77734375" customWidth="1"/>
    <col min="12038" max="12039" width="9.33203125" customWidth="1"/>
    <col min="12040" max="12040" width="15.88671875" customWidth="1"/>
    <col min="12041" max="12068" width="11.44140625" customWidth="1"/>
    <col min="12289" max="12289" width="1.33203125" customWidth="1"/>
    <col min="12290" max="12290" width="7.88671875" customWidth="1"/>
    <col min="12291" max="12291" width="8.33203125" customWidth="1"/>
    <col min="12292" max="12292" width="54.33203125" customWidth="1"/>
    <col min="12293" max="12293" width="39.77734375" customWidth="1"/>
    <col min="12294" max="12295" width="9.33203125" customWidth="1"/>
    <col min="12296" max="12296" width="15.88671875" customWidth="1"/>
    <col min="12297" max="12324" width="11.44140625" customWidth="1"/>
    <col min="12545" max="12545" width="1.33203125" customWidth="1"/>
    <col min="12546" max="12546" width="7.88671875" customWidth="1"/>
    <col min="12547" max="12547" width="8.33203125" customWidth="1"/>
    <col min="12548" max="12548" width="54.33203125" customWidth="1"/>
    <col min="12549" max="12549" width="39.77734375" customWidth="1"/>
    <col min="12550" max="12551" width="9.33203125" customWidth="1"/>
    <col min="12552" max="12552" width="15.88671875" customWidth="1"/>
    <col min="12553" max="12580" width="11.44140625" customWidth="1"/>
    <col min="12801" max="12801" width="1.33203125" customWidth="1"/>
    <col min="12802" max="12802" width="7.88671875" customWidth="1"/>
    <col min="12803" max="12803" width="8.33203125" customWidth="1"/>
    <col min="12804" max="12804" width="54.33203125" customWidth="1"/>
    <col min="12805" max="12805" width="39.77734375" customWidth="1"/>
    <col min="12806" max="12807" width="9.33203125" customWidth="1"/>
    <col min="12808" max="12808" width="15.88671875" customWidth="1"/>
    <col min="12809" max="12836" width="11.44140625" customWidth="1"/>
    <col min="13057" max="13057" width="1.33203125" customWidth="1"/>
    <col min="13058" max="13058" width="7.88671875" customWidth="1"/>
    <col min="13059" max="13059" width="8.33203125" customWidth="1"/>
    <col min="13060" max="13060" width="54.33203125" customWidth="1"/>
    <col min="13061" max="13061" width="39.77734375" customWidth="1"/>
    <col min="13062" max="13063" width="9.33203125" customWidth="1"/>
    <col min="13064" max="13064" width="15.88671875" customWidth="1"/>
    <col min="13065" max="13092" width="11.44140625" customWidth="1"/>
    <col min="13313" max="13313" width="1.33203125" customWidth="1"/>
    <col min="13314" max="13314" width="7.88671875" customWidth="1"/>
    <col min="13315" max="13315" width="8.33203125" customWidth="1"/>
    <col min="13316" max="13316" width="54.33203125" customWidth="1"/>
    <col min="13317" max="13317" width="39.77734375" customWidth="1"/>
    <col min="13318" max="13319" width="9.33203125" customWidth="1"/>
    <col min="13320" max="13320" width="15.88671875" customWidth="1"/>
    <col min="13321" max="13348" width="11.44140625" customWidth="1"/>
    <col min="13569" max="13569" width="1.33203125" customWidth="1"/>
    <col min="13570" max="13570" width="7.88671875" customWidth="1"/>
    <col min="13571" max="13571" width="8.33203125" customWidth="1"/>
    <col min="13572" max="13572" width="54.33203125" customWidth="1"/>
    <col min="13573" max="13573" width="39.77734375" customWidth="1"/>
    <col min="13574" max="13575" width="9.33203125" customWidth="1"/>
    <col min="13576" max="13576" width="15.88671875" customWidth="1"/>
    <col min="13577" max="13604" width="11.44140625" customWidth="1"/>
    <col min="13825" max="13825" width="1.33203125" customWidth="1"/>
    <col min="13826" max="13826" width="7.88671875" customWidth="1"/>
    <col min="13827" max="13827" width="8.33203125" customWidth="1"/>
    <col min="13828" max="13828" width="54.33203125" customWidth="1"/>
    <col min="13829" max="13829" width="39.77734375" customWidth="1"/>
    <col min="13830" max="13831" width="9.33203125" customWidth="1"/>
    <col min="13832" max="13832" width="15.88671875" customWidth="1"/>
    <col min="13833" max="13860" width="11.44140625" customWidth="1"/>
    <col min="14081" max="14081" width="1.33203125" customWidth="1"/>
    <col min="14082" max="14082" width="7.88671875" customWidth="1"/>
    <col min="14083" max="14083" width="8.33203125" customWidth="1"/>
    <col min="14084" max="14084" width="54.33203125" customWidth="1"/>
    <col min="14085" max="14085" width="39.77734375" customWidth="1"/>
    <col min="14086" max="14087" width="9.33203125" customWidth="1"/>
    <col min="14088" max="14088" width="15.88671875" customWidth="1"/>
    <col min="14089" max="14116" width="11.44140625" customWidth="1"/>
    <col min="14337" max="14337" width="1.33203125" customWidth="1"/>
    <col min="14338" max="14338" width="7.88671875" customWidth="1"/>
    <col min="14339" max="14339" width="8.33203125" customWidth="1"/>
    <col min="14340" max="14340" width="54.33203125" customWidth="1"/>
    <col min="14341" max="14341" width="39.77734375" customWidth="1"/>
    <col min="14342" max="14343" width="9.33203125" customWidth="1"/>
    <col min="14344" max="14344" width="15.88671875" customWidth="1"/>
    <col min="14345" max="14372" width="11.44140625" customWidth="1"/>
    <col min="14593" max="14593" width="1.33203125" customWidth="1"/>
    <col min="14594" max="14594" width="7.88671875" customWidth="1"/>
    <col min="14595" max="14595" width="8.33203125" customWidth="1"/>
    <col min="14596" max="14596" width="54.33203125" customWidth="1"/>
    <col min="14597" max="14597" width="39.77734375" customWidth="1"/>
    <col min="14598" max="14599" width="9.33203125" customWidth="1"/>
    <col min="14600" max="14600" width="15.88671875" customWidth="1"/>
    <col min="14601" max="14628" width="11.44140625" customWidth="1"/>
    <col min="14849" max="14849" width="1.33203125" customWidth="1"/>
    <col min="14850" max="14850" width="7.88671875" customWidth="1"/>
    <col min="14851" max="14851" width="8.33203125" customWidth="1"/>
    <col min="14852" max="14852" width="54.33203125" customWidth="1"/>
    <col min="14853" max="14853" width="39.77734375" customWidth="1"/>
    <col min="14854" max="14855" width="9.33203125" customWidth="1"/>
    <col min="14856" max="14856" width="15.88671875" customWidth="1"/>
    <col min="14857" max="14884" width="11.44140625" customWidth="1"/>
    <col min="15105" max="15105" width="1.33203125" customWidth="1"/>
    <col min="15106" max="15106" width="7.88671875" customWidth="1"/>
    <col min="15107" max="15107" width="8.33203125" customWidth="1"/>
    <col min="15108" max="15108" width="54.33203125" customWidth="1"/>
    <col min="15109" max="15109" width="39.77734375" customWidth="1"/>
    <col min="15110" max="15111" width="9.33203125" customWidth="1"/>
    <col min="15112" max="15112" width="15.88671875" customWidth="1"/>
    <col min="15113" max="15140" width="11.44140625" customWidth="1"/>
    <col min="15361" max="15361" width="1.33203125" customWidth="1"/>
    <col min="15362" max="15362" width="7.88671875" customWidth="1"/>
    <col min="15363" max="15363" width="8.33203125" customWidth="1"/>
    <col min="15364" max="15364" width="54.33203125" customWidth="1"/>
    <col min="15365" max="15365" width="39.77734375" customWidth="1"/>
    <col min="15366" max="15367" width="9.33203125" customWidth="1"/>
    <col min="15368" max="15368" width="15.88671875" customWidth="1"/>
    <col min="15369" max="15396" width="11.44140625" customWidth="1"/>
    <col min="15617" max="15617" width="1.33203125" customWidth="1"/>
    <col min="15618" max="15618" width="7.88671875" customWidth="1"/>
    <col min="15619" max="15619" width="8.33203125" customWidth="1"/>
    <col min="15620" max="15620" width="54.33203125" customWidth="1"/>
    <col min="15621" max="15621" width="39.77734375" customWidth="1"/>
    <col min="15622" max="15623" width="9.33203125" customWidth="1"/>
    <col min="15624" max="15624" width="15.88671875" customWidth="1"/>
    <col min="15625" max="15652" width="11.44140625" customWidth="1"/>
    <col min="15873" max="15873" width="1.33203125" customWidth="1"/>
    <col min="15874" max="15874" width="7.88671875" customWidth="1"/>
    <col min="15875" max="15875" width="8.33203125" customWidth="1"/>
    <col min="15876" max="15876" width="54.33203125" customWidth="1"/>
    <col min="15877" max="15877" width="39.77734375" customWidth="1"/>
    <col min="15878" max="15879" width="9.33203125" customWidth="1"/>
    <col min="15880" max="15880" width="15.88671875" customWidth="1"/>
    <col min="15881" max="15908" width="11.44140625" customWidth="1"/>
    <col min="16129" max="16129" width="1.33203125" customWidth="1"/>
    <col min="16130" max="16130" width="7.88671875" customWidth="1"/>
    <col min="16131" max="16131" width="8.33203125" customWidth="1"/>
    <col min="16132" max="16132" width="54.33203125" customWidth="1"/>
    <col min="16133" max="16133" width="39.77734375" customWidth="1"/>
    <col min="16134" max="16135" width="9.33203125" customWidth="1"/>
    <col min="16136" max="16136" width="15.88671875" customWidth="1"/>
    <col min="16137" max="16164" width="11.44140625" customWidth="1"/>
  </cols>
  <sheetData>
    <row r="1" spans="1:36" ht="18.75" thickBot="1" x14ac:dyDescent="0.25">
      <c r="A1" s="134"/>
      <c r="B1" s="178"/>
      <c r="C1" s="179" t="s">
        <v>339</v>
      </c>
      <c r="D1" s="180"/>
      <c r="E1" s="181"/>
      <c r="F1" s="182"/>
      <c r="G1" s="182"/>
      <c r="H1" s="183"/>
      <c r="I1" s="1041"/>
      <c r="J1" s="1042"/>
      <c r="K1" s="184"/>
      <c r="L1" s="185"/>
      <c r="M1" s="183"/>
      <c r="N1" s="182"/>
      <c r="O1" s="183"/>
      <c r="P1" s="184"/>
      <c r="Q1" s="184"/>
      <c r="R1" s="184"/>
      <c r="S1" s="184"/>
      <c r="T1" s="184"/>
      <c r="U1" s="184"/>
      <c r="V1" s="184"/>
      <c r="W1" s="184"/>
      <c r="X1" s="184"/>
      <c r="Y1" s="184"/>
      <c r="Z1" s="184"/>
      <c r="AA1" s="184"/>
      <c r="AB1" s="184"/>
      <c r="AC1" s="184"/>
      <c r="AD1" s="184"/>
      <c r="AE1" s="184"/>
      <c r="AF1" s="184"/>
      <c r="AG1" s="184"/>
      <c r="AH1" s="186"/>
      <c r="AI1" s="184"/>
      <c r="AJ1" s="184"/>
    </row>
    <row r="2" spans="1:36" ht="32.25" thickBot="1" x14ac:dyDescent="0.25">
      <c r="A2" s="187"/>
      <c r="B2" s="188"/>
      <c r="C2" s="143" t="s">
        <v>112</v>
      </c>
      <c r="D2" s="144" t="s">
        <v>139</v>
      </c>
      <c r="E2" s="189" t="s">
        <v>113</v>
      </c>
      <c r="F2" s="144" t="s">
        <v>140</v>
      </c>
      <c r="G2" s="190" t="s">
        <v>189</v>
      </c>
      <c r="H2" s="191" t="str">
        <f>'TITLE PAGE'!D14</f>
        <v>2017-18</v>
      </c>
      <c r="I2" s="192" t="str">
        <f>'WRZ summary'!E5</f>
        <v>For info 2017-18</v>
      </c>
      <c r="J2" s="193" t="str">
        <f>'WRZ summary'!F5</f>
        <v>For info 2018-19</v>
      </c>
      <c r="K2" s="193" t="str">
        <f>'WRZ summary'!G5</f>
        <v>For info 2019-20</v>
      </c>
      <c r="L2" s="194" t="str">
        <f>'WRZ summary'!H5</f>
        <v>2020-21</v>
      </c>
      <c r="M2" s="194" t="str">
        <f>'WRZ summary'!I5</f>
        <v>2021-22</v>
      </c>
      <c r="N2" s="194" t="str">
        <f>'WRZ summary'!J5</f>
        <v>2022-23</v>
      </c>
      <c r="O2" s="194" t="str">
        <f>'WRZ summary'!K5</f>
        <v>2023-24</v>
      </c>
      <c r="P2" s="194" t="str">
        <f>'WRZ summary'!L5</f>
        <v>2024-25</v>
      </c>
      <c r="Q2" s="194" t="str">
        <f>'WRZ summary'!M5</f>
        <v>2025-26</v>
      </c>
      <c r="R2" s="194" t="str">
        <f>'WRZ summary'!N5</f>
        <v>2026-27</v>
      </c>
      <c r="S2" s="194" t="str">
        <f>'WRZ summary'!O5</f>
        <v>2027-28</v>
      </c>
      <c r="T2" s="194" t="str">
        <f>'WRZ summary'!P5</f>
        <v>2028-29</v>
      </c>
      <c r="U2" s="194" t="str">
        <f>'WRZ summary'!Q5</f>
        <v>2029-2030</v>
      </c>
      <c r="V2" s="194" t="str">
        <f>'WRZ summary'!R5</f>
        <v>2030-2031</v>
      </c>
      <c r="W2" s="194" t="str">
        <f>'WRZ summary'!S5</f>
        <v>2031-2032</v>
      </c>
      <c r="X2" s="194" t="str">
        <f>'WRZ summary'!T5</f>
        <v>2032-33</v>
      </c>
      <c r="Y2" s="194" t="str">
        <f>'WRZ summary'!U5</f>
        <v>2033-34</v>
      </c>
      <c r="Z2" s="194" t="str">
        <f>'WRZ summary'!V5</f>
        <v>2034-35</v>
      </c>
      <c r="AA2" s="194" t="str">
        <f>'WRZ summary'!W5</f>
        <v>2035-36</v>
      </c>
      <c r="AB2" s="194" t="str">
        <f>'WRZ summary'!X5</f>
        <v>2036-37</v>
      </c>
      <c r="AC2" s="194" t="str">
        <f>'WRZ summary'!Y5</f>
        <v>2037-38</v>
      </c>
      <c r="AD2" s="194" t="str">
        <f>'WRZ summary'!Z5</f>
        <v>2038-39</v>
      </c>
      <c r="AE2" s="194" t="str">
        <f>'WRZ summary'!AA5</f>
        <v>2039-40</v>
      </c>
      <c r="AF2" s="194" t="str">
        <f>'WRZ summary'!AB5</f>
        <v>2040-41</v>
      </c>
      <c r="AG2" s="194" t="str">
        <f>'WRZ summary'!AC5</f>
        <v>2041-42</v>
      </c>
      <c r="AH2" s="194" t="str">
        <f>'WRZ summary'!AD5</f>
        <v>2042-43</v>
      </c>
      <c r="AI2" s="194" t="str">
        <f>'WRZ summary'!AE5</f>
        <v>2043-44</v>
      </c>
      <c r="AJ2" s="195" t="str">
        <f>'WRZ summary'!AF5</f>
        <v>2044-45</v>
      </c>
    </row>
    <row r="3" spans="1:36" x14ac:dyDescent="0.2">
      <c r="A3" s="151"/>
      <c r="B3" s="1062" t="s">
        <v>340</v>
      </c>
      <c r="C3" s="323" t="s">
        <v>341</v>
      </c>
      <c r="D3" s="440" t="s">
        <v>342</v>
      </c>
      <c r="E3" s="440" t="s">
        <v>343</v>
      </c>
      <c r="F3" s="323" t="s">
        <v>75</v>
      </c>
      <c r="G3" s="292">
        <v>2</v>
      </c>
      <c r="H3" s="378">
        <f>SUM('3. BL Demand'!H3:H6,'3. BL Demand'!H28:H29,'3. BL Demand'!H34:H35)</f>
        <v>303.1628015988432</v>
      </c>
      <c r="I3" s="387">
        <f>SUM('3. BL Demand'!I3:I6,'3. BL Demand'!I28:I29,'3. BL Demand'!I34:I35)</f>
        <v>303.1628015988432</v>
      </c>
      <c r="J3" s="387">
        <f>SUM('3. BL Demand'!J3:J6,'3. BL Demand'!J28:J29,'3. BL Demand'!J34:J35)</f>
        <v>304.81297695185856</v>
      </c>
      <c r="K3" s="387">
        <f>SUM('3. BL Demand'!K3:K6,'3. BL Demand'!K28:K29,'3. BL Demand'!K34:K35)</f>
        <v>306.06632275112531</v>
      </c>
      <c r="L3" s="380">
        <f>SUM('3. BL Demand'!L3:L6,'3. BL Demand'!L28:L29,'3. BL Demand'!L34:L35)</f>
        <v>307.30384886709544</v>
      </c>
      <c r="M3" s="441">
        <f>SUM('3. BL Demand'!M3:M6,'3. BL Demand'!M28:M29,'3. BL Demand'!M34:M35)</f>
        <v>308.48753430985352</v>
      </c>
      <c r="N3" s="441">
        <f>SUM('3. BL Demand'!N3:N6,'3. BL Demand'!N28:N29,'3. BL Demand'!N34:N35)</f>
        <v>309.70974084959266</v>
      </c>
      <c r="O3" s="441">
        <f>SUM('3. BL Demand'!O3:O6,'3. BL Demand'!O28:O29,'3. BL Demand'!O34:O35)</f>
        <v>311.21788691821638</v>
      </c>
      <c r="P3" s="441">
        <f>SUM('3. BL Demand'!P3:P6,'3. BL Demand'!P28:P29,'3. BL Demand'!P34:P35)</f>
        <v>312.78446346381526</v>
      </c>
      <c r="Q3" s="441">
        <f>SUM('3. BL Demand'!Q3:Q6,'3. BL Demand'!Q28:Q29,'3. BL Demand'!Q34:Q35)</f>
        <v>313.94536514788479</v>
      </c>
      <c r="R3" s="441">
        <f>SUM('3. BL Demand'!R3:R6,'3. BL Demand'!R28:R29,'3. BL Demand'!R34:R35)</f>
        <v>315.10947096793768</v>
      </c>
      <c r="S3" s="441">
        <f>SUM('3. BL Demand'!S3:S6,'3. BL Demand'!S28:S29,'3. BL Demand'!S34:S35)</f>
        <v>316.11577814866922</v>
      </c>
      <c r="T3" s="441">
        <f>SUM('3. BL Demand'!T3:T6,'3. BL Demand'!T28:T29,'3. BL Demand'!T34:T35)</f>
        <v>317.18274139759899</v>
      </c>
      <c r="U3" s="441">
        <f>SUM('3. BL Demand'!U3:U6,'3. BL Demand'!U28:U29,'3. BL Demand'!U34:U35)</f>
        <v>318.23349671100073</v>
      </c>
      <c r="V3" s="441">
        <f>SUM('3. BL Demand'!V3:V6,'3. BL Demand'!V28:V29,'3. BL Demand'!V34:V35)</f>
        <v>318.87750160568464</v>
      </c>
      <c r="W3" s="441">
        <f>SUM('3. BL Demand'!W3:W6,'3. BL Demand'!W28:W29,'3. BL Demand'!W34:W35)</f>
        <v>319.50351047144414</v>
      </c>
      <c r="X3" s="441">
        <f>SUM('3. BL Demand'!X3:X6,'3. BL Demand'!X28:X29,'3. BL Demand'!X34:X35)</f>
        <v>320.12863831404326</v>
      </c>
      <c r="Y3" s="441">
        <f>SUM('3. BL Demand'!Y3:Y6,'3. BL Demand'!Y28:Y29,'3. BL Demand'!Y34:Y35)</f>
        <v>320.75679055648283</v>
      </c>
      <c r="Z3" s="441">
        <f>SUM('3. BL Demand'!Z3:Z6,'3. BL Demand'!Z28:Z29,'3. BL Demand'!Z34:Z35)</f>
        <v>321.36320158324702</v>
      </c>
      <c r="AA3" s="441">
        <f>SUM('3. BL Demand'!AA3:AA6,'3. BL Demand'!AA28:AA29,'3. BL Demand'!AA34:AA35)</f>
        <v>321.97113519828241</v>
      </c>
      <c r="AB3" s="441">
        <f>SUM('3. BL Demand'!AB3:AB6,'3. BL Demand'!AB28:AB29,'3. BL Demand'!AB34:AB35)</f>
        <v>322.60227330552004</v>
      </c>
      <c r="AC3" s="441">
        <f>SUM('3. BL Demand'!AC3:AC6,'3. BL Demand'!AC28:AC29,'3. BL Demand'!AC34:AC35)</f>
        <v>323.30116088758012</v>
      </c>
      <c r="AD3" s="441">
        <f>SUM('3. BL Demand'!AD3:AD6,'3. BL Demand'!AD28:AD29,'3. BL Demand'!AD34:AD35)</f>
        <v>323.9969578371651</v>
      </c>
      <c r="AE3" s="441">
        <f>SUM('3. BL Demand'!AE3:AE6,'3. BL Demand'!AE28:AE29,'3. BL Demand'!AE34:AE35)</f>
        <v>324.69354794472389</v>
      </c>
      <c r="AF3" s="441">
        <f>SUM('3. BL Demand'!AF3:AF6,'3. BL Demand'!AF28:AF29,'3. BL Demand'!AF34:AF35)</f>
        <v>325.38972810697317</v>
      </c>
      <c r="AG3" s="441">
        <f>SUM('3. BL Demand'!AG3:AG6,'3. BL Demand'!AG28:AG29,'3. BL Demand'!AG34:AG35)</f>
        <v>326.08381964216017</v>
      </c>
      <c r="AH3" s="441">
        <f>SUM('3. BL Demand'!AH3:AH6,'3. BL Demand'!AH28:AH29,'3. BL Demand'!AH34:AH35)</f>
        <v>326.71365484226442</v>
      </c>
      <c r="AI3" s="441">
        <f>SUM('3. BL Demand'!AI3:AI6,'3. BL Demand'!AI28:AI29,'3. BL Demand'!AI34:AI35)</f>
        <v>327.36171800201453</v>
      </c>
      <c r="AJ3" s="441">
        <f>SUM('3. BL Demand'!AJ3:AJ6,'3. BL Demand'!AJ28:AJ29,'3. BL Demand'!AJ34:AJ35)</f>
        <v>328.04421153051123</v>
      </c>
    </row>
    <row r="4" spans="1:36" x14ac:dyDescent="0.2">
      <c r="A4" s="151"/>
      <c r="B4" s="1063"/>
      <c r="C4" s="323" t="s">
        <v>344</v>
      </c>
      <c r="D4" s="402" t="s">
        <v>345</v>
      </c>
      <c r="E4" s="442" t="s">
        <v>346</v>
      </c>
      <c r="F4" s="349" t="s">
        <v>75</v>
      </c>
      <c r="G4" s="349">
        <v>2</v>
      </c>
      <c r="H4" s="378">
        <f>('2. BL Supply'!H17+'2. BL Supply'!H18)-('2. BL Supply'!H26+'2. BL Supply'!H27)</f>
        <v>369.45397260273978</v>
      </c>
      <c r="I4" s="387"/>
      <c r="J4" s="387"/>
      <c r="K4" s="387"/>
      <c r="L4" s="380">
        <f>('2. BL Supply'!L17+'2. BL Supply'!L18)-('2. BL Supply'!L26+'2. BL Supply'!L27)</f>
        <v>362.59095890410958</v>
      </c>
      <c r="M4" s="380">
        <f>('2. BL Supply'!M17+'2. BL Supply'!M18)-('2. BL Supply'!M26+'2. BL Supply'!M27)</f>
        <v>362.30328767123297</v>
      </c>
      <c r="N4" s="380">
        <f>('2. BL Supply'!N17+'2. BL Supply'!N18)-('2. BL Supply'!N26+'2. BL Supply'!N27)</f>
        <v>362.01561643835623</v>
      </c>
      <c r="O4" s="380">
        <f>('2. BL Supply'!O17+'2. BL Supply'!O18)-('2. BL Supply'!O26+'2. BL Supply'!O27)</f>
        <v>361.7279452054795</v>
      </c>
      <c r="P4" s="380">
        <f>('2. BL Supply'!P17+'2. BL Supply'!P18)-('2. BL Supply'!P26+'2. BL Supply'!P27)</f>
        <v>361.44027397260277</v>
      </c>
      <c r="Q4" s="380">
        <f>('2. BL Supply'!Q17+'2. BL Supply'!Q18)-('2. BL Supply'!Q26+'2. BL Supply'!Q27)</f>
        <v>363.78760273972603</v>
      </c>
      <c r="R4" s="380">
        <f>('2. BL Supply'!R17+'2. BL Supply'!R18)-('2. BL Supply'!R26+'2. BL Supply'!R27)</f>
        <v>363.49993150684929</v>
      </c>
      <c r="S4" s="380">
        <f>('2. BL Supply'!S17+'2. BL Supply'!S18)-('2. BL Supply'!S26+'2. BL Supply'!S27)</f>
        <v>363.21226027397267</v>
      </c>
      <c r="T4" s="380">
        <f>('2. BL Supply'!T17+'2. BL Supply'!T18)-('2. BL Supply'!T26+'2. BL Supply'!T27)</f>
        <v>362.92458904109594</v>
      </c>
      <c r="U4" s="380">
        <f>('2. BL Supply'!U17+'2. BL Supply'!U18)-('2. BL Supply'!U26+'2. BL Supply'!U27)</f>
        <v>369.81069780821917</v>
      </c>
      <c r="V4" s="380">
        <f>('2. BL Supply'!V17+'2. BL Supply'!V18)-('2. BL Supply'!V26+'2. BL Supply'!V27)</f>
        <v>369.5230265753425</v>
      </c>
      <c r="W4" s="380">
        <f>('2. BL Supply'!W17+'2. BL Supply'!W18)-('2. BL Supply'!W26+'2. BL Supply'!W27)</f>
        <v>369.23535534246577</v>
      </c>
      <c r="X4" s="380">
        <f>('2. BL Supply'!X17+'2. BL Supply'!X18)-('2. BL Supply'!X26+'2. BL Supply'!X27)</f>
        <v>368.94768410958903</v>
      </c>
      <c r="Y4" s="380">
        <f>('2. BL Supply'!Y17+'2. BL Supply'!Y18)-('2. BL Supply'!Y26+'2. BL Supply'!Y27)</f>
        <v>368.66001287671236</v>
      </c>
      <c r="Z4" s="380">
        <f>('2. BL Supply'!Z17+'2. BL Supply'!Z18)-('2. BL Supply'!Z26+'2. BL Supply'!Z27)</f>
        <v>368.37234164383563</v>
      </c>
      <c r="AA4" s="380">
        <f>('2. BL Supply'!AA17+'2. BL Supply'!AA18)-('2. BL Supply'!AA26+'2. BL Supply'!AA27)</f>
        <v>368.08467041095895</v>
      </c>
      <c r="AB4" s="380">
        <f>('2. BL Supply'!AB17+'2. BL Supply'!AB18)-('2. BL Supply'!AB26+'2. BL Supply'!AB27)</f>
        <v>367.79699917808222</v>
      </c>
      <c r="AC4" s="380">
        <f>('2. BL Supply'!AC17+'2. BL Supply'!AC18)-('2. BL Supply'!AC26+'2. BL Supply'!AC27)</f>
        <v>367.50932794520548</v>
      </c>
      <c r="AD4" s="380">
        <f>('2. BL Supply'!AD17+'2. BL Supply'!AD18)-('2. BL Supply'!AD26+'2. BL Supply'!AD27)</f>
        <v>367.22165671232881</v>
      </c>
      <c r="AE4" s="380">
        <f>('2. BL Supply'!AE17+'2. BL Supply'!AE18)-('2. BL Supply'!AE26+'2. BL Supply'!AE27)</f>
        <v>366.93398547945208</v>
      </c>
      <c r="AF4" s="380">
        <f>('2. BL Supply'!AF17+'2. BL Supply'!AF18)-('2. BL Supply'!AF26+'2. BL Supply'!AF27)</f>
        <v>366.64631424657534</v>
      </c>
      <c r="AG4" s="380">
        <f>('2. BL Supply'!AG17+'2. BL Supply'!AG18)-('2. BL Supply'!AG26+'2. BL Supply'!AG27)</f>
        <v>366.35864301369867</v>
      </c>
      <c r="AH4" s="380">
        <f>('2. BL Supply'!AH17+'2. BL Supply'!AH18)-('2. BL Supply'!AH26+'2. BL Supply'!AH27)</f>
        <v>366.07097178082194</v>
      </c>
      <c r="AI4" s="380">
        <f>('2. BL Supply'!AI17+'2. BL Supply'!AI18)-('2. BL Supply'!AI26+'2. BL Supply'!AI27)</f>
        <v>365.7833005479452</v>
      </c>
      <c r="AJ4" s="398">
        <f>('2. BL Supply'!AJ17+'2. BL Supply'!AJ18)-('2. BL Supply'!AJ26+'2. BL Supply'!AJ27)</f>
        <v>365.49562931506853</v>
      </c>
    </row>
    <row r="5" spans="1:36" x14ac:dyDescent="0.2">
      <c r="A5" s="151"/>
      <c r="B5" s="1063"/>
      <c r="C5" s="323" t="s">
        <v>73</v>
      </c>
      <c r="D5" s="402" t="s">
        <v>347</v>
      </c>
      <c r="E5" s="442" t="s">
        <v>348</v>
      </c>
      <c r="F5" s="349" t="s">
        <v>75</v>
      </c>
      <c r="G5" s="349">
        <v>2</v>
      </c>
      <c r="H5" s="378">
        <f>H4+('2. BL Supply'!H4+'2. BL Supply'!H7)-('2. BL Supply'!H10+'2. BL Supply'!H14)</f>
        <v>326.29397260273976</v>
      </c>
      <c r="I5" s="387"/>
      <c r="J5" s="387"/>
      <c r="K5" s="387"/>
      <c r="L5" s="380">
        <f>L4+('2. BL Supply'!L4+'2. BL Supply'!L7)-('2. BL Supply'!L10+'2. BL Supply'!L14)</f>
        <v>319.43095890410956</v>
      </c>
      <c r="M5" s="380">
        <f>M4+('2. BL Supply'!M4+'2. BL Supply'!M7)-('2. BL Supply'!M10+'2. BL Supply'!M14)</f>
        <v>319.14328767123294</v>
      </c>
      <c r="N5" s="380">
        <f>N4+('2. BL Supply'!N4+'2. BL Supply'!N7)-('2. BL Supply'!N10+'2. BL Supply'!N14)</f>
        <v>318.85561643835621</v>
      </c>
      <c r="O5" s="380">
        <f>O4+('2. BL Supply'!O4+'2. BL Supply'!O7)-('2. BL Supply'!O10+'2. BL Supply'!O14)</f>
        <v>318.56794520547948</v>
      </c>
      <c r="P5" s="380">
        <f>P4+('2. BL Supply'!P4+'2. BL Supply'!P7)-('2. BL Supply'!P10+'2. BL Supply'!P14)</f>
        <v>318.28027397260274</v>
      </c>
      <c r="Q5" s="380">
        <f>Q4+('2. BL Supply'!Q4+'2. BL Supply'!Q7)-('2. BL Supply'!Q10+'2. BL Supply'!Q14)</f>
        <v>320.627602739726</v>
      </c>
      <c r="R5" s="380">
        <f>R4+('2. BL Supply'!R4+'2. BL Supply'!R7)-('2. BL Supply'!R10+'2. BL Supply'!R14)</f>
        <v>320.33993150684927</v>
      </c>
      <c r="S5" s="380">
        <f>S4+('2. BL Supply'!S4+'2. BL Supply'!S7)-('2. BL Supply'!S10+'2. BL Supply'!S14)</f>
        <v>320.05226027397265</v>
      </c>
      <c r="T5" s="380">
        <f>T4+('2. BL Supply'!T4+'2. BL Supply'!T7)-('2. BL Supply'!T10+'2. BL Supply'!T14)</f>
        <v>319.76458904109592</v>
      </c>
      <c r="U5" s="380">
        <f>U4+('2. BL Supply'!U4+'2. BL Supply'!U7)-('2. BL Supply'!U10+'2. BL Supply'!U14)</f>
        <v>326.65069780821915</v>
      </c>
      <c r="V5" s="380">
        <f>V4+('2. BL Supply'!V4+'2. BL Supply'!V7)-('2. BL Supply'!V10+'2. BL Supply'!V14)</f>
        <v>326.36302657534247</v>
      </c>
      <c r="W5" s="380">
        <f>W4+('2. BL Supply'!W4+'2. BL Supply'!W7)-('2. BL Supply'!W10+'2. BL Supply'!W14)</f>
        <v>326.07535534246574</v>
      </c>
      <c r="X5" s="380">
        <f>X4+('2. BL Supply'!X4+'2. BL Supply'!X7)-('2. BL Supply'!X10+'2. BL Supply'!X14)</f>
        <v>325.78768410958901</v>
      </c>
      <c r="Y5" s="380">
        <f>Y4+('2. BL Supply'!Y4+'2. BL Supply'!Y7)-('2. BL Supply'!Y10+'2. BL Supply'!Y14)</f>
        <v>325.50001287671233</v>
      </c>
      <c r="Z5" s="380">
        <f>Z4+('2. BL Supply'!Z4+'2. BL Supply'!Z7)-('2. BL Supply'!Z10+'2. BL Supply'!Z14)</f>
        <v>325.2123416438356</v>
      </c>
      <c r="AA5" s="380">
        <f>AA4+('2. BL Supply'!AA4+'2. BL Supply'!AA7)-('2. BL Supply'!AA10+'2. BL Supply'!AA14)</f>
        <v>324.92467041095892</v>
      </c>
      <c r="AB5" s="380">
        <f>AB4+('2. BL Supply'!AB4+'2. BL Supply'!AB7)-('2. BL Supply'!AB10+'2. BL Supply'!AB14)</f>
        <v>324.63699917808219</v>
      </c>
      <c r="AC5" s="380">
        <f>AC4+('2. BL Supply'!AC4+'2. BL Supply'!AC7)-('2. BL Supply'!AC10+'2. BL Supply'!AC14)</f>
        <v>324.34932794520546</v>
      </c>
      <c r="AD5" s="380">
        <f>AD4+('2. BL Supply'!AD4+'2. BL Supply'!AD7)-('2. BL Supply'!AD10+'2. BL Supply'!AD14)</f>
        <v>324.06165671232878</v>
      </c>
      <c r="AE5" s="380">
        <f>AE4+('2. BL Supply'!AE4+'2. BL Supply'!AE7)-('2. BL Supply'!AE10+'2. BL Supply'!AE14)</f>
        <v>323.77398547945205</v>
      </c>
      <c r="AF5" s="380">
        <f>AF4+('2. BL Supply'!AF4+'2. BL Supply'!AF7)-('2. BL Supply'!AF10+'2. BL Supply'!AF14)</f>
        <v>323.48631424657532</v>
      </c>
      <c r="AG5" s="380">
        <f>AG4+('2. BL Supply'!AG4+'2. BL Supply'!AG7)-('2. BL Supply'!AG10+'2. BL Supply'!AG14)</f>
        <v>323.19864301369864</v>
      </c>
      <c r="AH5" s="380">
        <f>AH4+('2. BL Supply'!AH4+'2. BL Supply'!AH7)-('2. BL Supply'!AH10+'2. BL Supply'!AH14)</f>
        <v>322.91097178082191</v>
      </c>
      <c r="AI5" s="380">
        <f>AI4+('2. BL Supply'!AI4+'2. BL Supply'!AI7)-('2. BL Supply'!AI10+'2. BL Supply'!AI14)</f>
        <v>322.62330054794518</v>
      </c>
      <c r="AJ5" s="380">
        <f>AJ4+('2. BL Supply'!AJ4+'2. BL Supply'!AJ7)-('2. BL Supply'!AJ10+'2. BL Supply'!AJ14)</f>
        <v>322.3356293150685</v>
      </c>
    </row>
    <row r="6" spans="1:36" x14ac:dyDescent="0.2">
      <c r="A6" s="151"/>
      <c r="B6" s="1063"/>
      <c r="C6" s="270" t="s">
        <v>349</v>
      </c>
      <c r="D6" s="399" t="s">
        <v>350</v>
      </c>
      <c r="E6" s="400" t="s">
        <v>124</v>
      </c>
      <c r="F6" s="401" t="s">
        <v>75</v>
      </c>
      <c r="G6" s="401">
        <v>2</v>
      </c>
      <c r="H6" s="378">
        <f>I6</f>
        <v>0.3</v>
      </c>
      <c r="I6" s="387">
        <v>0.3</v>
      </c>
      <c r="J6" s="387">
        <v>0.36</v>
      </c>
      <c r="K6" s="387">
        <v>0.4</v>
      </c>
      <c r="L6" s="396">
        <v>0.45</v>
      </c>
      <c r="M6" s="396">
        <v>0.52</v>
      </c>
      <c r="N6" s="396">
        <v>0.56999999999999995</v>
      </c>
      <c r="O6" s="396">
        <v>0.62</v>
      </c>
      <c r="P6" s="396">
        <v>0.69</v>
      </c>
      <c r="Q6" s="396">
        <v>0.75</v>
      </c>
      <c r="R6" s="396">
        <v>0.8</v>
      </c>
      <c r="S6" s="396">
        <v>0.86</v>
      </c>
      <c r="T6" s="396">
        <v>0.92</v>
      </c>
      <c r="U6" s="396">
        <v>0.99</v>
      </c>
      <c r="V6" s="396">
        <v>0.98</v>
      </c>
      <c r="W6" s="396">
        <v>0.98</v>
      </c>
      <c r="X6" s="396">
        <v>1</v>
      </c>
      <c r="Y6" s="396">
        <v>1</v>
      </c>
      <c r="Z6" s="396">
        <v>1</v>
      </c>
      <c r="AA6" s="396">
        <v>1.01</v>
      </c>
      <c r="AB6" s="396">
        <v>1</v>
      </c>
      <c r="AC6" s="396">
        <v>0.99</v>
      </c>
      <c r="AD6" s="396">
        <v>1.02</v>
      </c>
      <c r="AE6" s="396">
        <v>1</v>
      </c>
      <c r="AF6" s="396">
        <v>1.01</v>
      </c>
      <c r="AG6" s="396">
        <v>1.02</v>
      </c>
      <c r="AH6" s="396">
        <v>1.02</v>
      </c>
      <c r="AI6" s="396">
        <v>0.99</v>
      </c>
      <c r="AJ6" s="437">
        <v>1</v>
      </c>
    </row>
    <row r="7" spans="1:36" x14ac:dyDescent="0.2">
      <c r="A7" s="151"/>
      <c r="B7" s="1063"/>
      <c r="C7" s="270" t="s">
        <v>351</v>
      </c>
      <c r="D7" s="399" t="s">
        <v>352</v>
      </c>
      <c r="E7" s="400" t="s">
        <v>124</v>
      </c>
      <c r="F7" s="401" t="s">
        <v>75</v>
      </c>
      <c r="G7" s="401">
        <v>2</v>
      </c>
      <c r="H7" s="378">
        <f>I7</f>
        <v>6.75</v>
      </c>
      <c r="I7" s="387">
        <v>6.75</v>
      </c>
      <c r="J7" s="387">
        <v>6.83</v>
      </c>
      <c r="K7" s="387">
        <v>6.89</v>
      </c>
      <c r="L7" s="396">
        <v>7.1099999999999994</v>
      </c>
      <c r="M7" s="396">
        <v>7.3000000000000007</v>
      </c>
      <c r="N7" s="396">
        <v>7.39</v>
      </c>
      <c r="O7" s="396">
        <v>7.64</v>
      </c>
      <c r="P7" s="396">
        <v>7.8800000000000008</v>
      </c>
      <c r="Q7" s="396">
        <v>8</v>
      </c>
      <c r="R7" s="396">
        <v>8.2099999999999991</v>
      </c>
      <c r="S7" s="396">
        <v>8.3600000000000012</v>
      </c>
      <c r="T7" s="396">
        <v>8.69</v>
      </c>
      <c r="U7" s="396">
        <v>8.92</v>
      </c>
      <c r="V7" s="396">
        <v>8.6</v>
      </c>
      <c r="W7" s="396">
        <v>8.32</v>
      </c>
      <c r="X7" s="396">
        <v>8.2100000000000009</v>
      </c>
      <c r="Y7" s="396">
        <v>8.06</v>
      </c>
      <c r="Z7" s="396">
        <v>7.9</v>
      </c>
      <c r="AA7" s="396">
        <v>7.74</v>
      </c>
      <c r="AB7" s="396">
        <v>7.5299999999999994</v>
      </c>
      <c r="AC7" s="396">
        <v>7.4599999999999991</v>
      </c>
      <c r="AD7" s="396">
        <v>7.3800000000000008</v>
      </c>
      <c r="AE7" s="396">
        <v>7.1899999999999995</v>
      </c>
      <c r="AF7" s="396">
        <v>7.09</v>
      </c>
      <c r="AG7" s="396">
        <v>7.0500000000000007</v>
      </c>
      <c r="AH7" s="396">
        <v>7.01</v>
      </c>
      <c r="AI7" s="396">
        <v>6.79</v>
      </c>
      <c r="AJ7" s="437">
        <v>6.77</v>
      </c>
    </row>
    <row r="8" spans="1:36" x14ac:dyDescent="0.2">
      <c r="A8" s="151"/>
      <c r="B8" s="1063"/>
      <c r="C8" s="323" t="s">
        <v>96</v>
      </c>
      <c r="D8" s="402" t="s">
        <v>353</v>
      </c>
      <c r="E8" s="403" t="s">
        <v>354</v>
      </c>
      <c r="F8" s="349" t="s">
        <v>75</v>
      </c>
      <c r="G8" s="349">
        <v>2</v>
      </c>
      <c r="H8" s="378">
        <f>H6+H7</f>
        <v>7.05</v>
      </c>
      <c r="I8" s="387">
        <f>I6+I7</f>
        <v>7.05</v>
      </c>
      <c r="J8" s="387">
        <f>J6+J7</f>
        <v>7.19</v>
      </c>
      <c r="K8" s="387">
        <f>K6+K7</f>
        <v>7.29</v>
      </c>
      <c r="L8" s="380">
        <f t="shared" ref="L8:AJ8" si="0">L6+L7</f>
        <v>7.56</v>
      </c>
      <c r="M8" s="380">
        <f t="shared" si="0"/>
        <v>7.82</v>
      </c>
      <c r="N8" s="380">
        <f t="shared" si="0"/>
        <v>7.96</v>
      </c>
      <c r="O8" s="380">
        <f t="shared" si="0"/>
        <v>8.26</v>
      </c>
      <c r="P8" s="380">
        <f t="shared" si="0"/>
        <v>8.57</v>
      </c>
      <c r="Q8" s="380">
        <f t="shared" si="0"/>
        <v>8.75</v>
      </c>
      <c r="R8" s="380">
        <f t="shared" si="0"/>
        <v>9.01</v>
      </c>
      <c r="S8" s="380">
        <f t="shared" si="0"/>
        <v>9.2200000000000006</v>
      </c>
      <c r="T8" s="380">
        <f t="shared" si="0"/>
        <v>9.61</v>
      </c>
      <c r="U8" s="380">
        <f t="shared" si="0"/>
        <v>9.91</v>
      </c>
      <c r="V8" s="380">
        <f t="shared" si="0"/>
        <v>9.58</v>
      </c>
      <c r="W8" s="380">
        <f t="shared" si="0"/>
        <v>9.3000000000000007</v>
      </c>
      <c r="X8" s="380">
        <f t="shared" si="0"/>
        <v>9.2100000000000009</v>
      </c>
      <c r="Y8" s="380">
        <f t="shared" si="0"/>
        <v>9.06</v>
      </c>
      <c r="Z8" s="380">
        <f t="shared" si="0"/>
        <v>8.9</v>
      </c>
      <c r="AA8" s="380">
        <f t="shared" si="0"/>
        <v>8.75</v>
      </c>
      <c r="AB8" s="380">
        <f t="shared" si="0"/>
        <v>8.5299999999999994</v>
      </c>
      <c r="AC8" s="380">
        <f t="shared" si="0"/>
        <v>8.4499999999999993</v>
      </c>
      <c r="AD8" s="380">
        <f t="shared" si="0"/>
        <v>8.4</v>
      </c>
      <c r="AE8" s="380">
        <f t="shared" si="0"/>
        <v>8.19</v>
      </c>
      <c r="AF8" s="380">
        <f t="shared" si="0"/>
        <v>8.1</v>
      </c>
      <c r="AG8" s="380">
        <f t="shared" si="0"/>
        <v>8.07</v>
      </c>
      <c r="AH8" s="380">
        <f t="shared" si="0"/>
        <v>8.0299999999999994</v>
      </c>
      <c r="AI8" s="380">
        <f t="shared" si="0"/>
        <v>7.78</v>
      </c>
      <c r="AJ8" s="398">
        <f t="shared" si="0"/>
        <v>7.77</v>
      </c>
    </row>
    <row r="9" spans="1:36" x14ac:dyDescent="0.2">
      <c r="A9" s="151"/>
      <c r="B9" s="1063"/>
      <c r="C9" s="323" t="s">
        <v>99</v>
      </c>
      <c r="D9" s="402" t="s">
        <v>355</v>
      </c>
      <c r="E9" s="403" t="s">
        <v>356</v>
      </c>
      <c r="F9" s="349" t="s">
        <v>75</v>
      </c>
      <c r="G9" s="349">
        <v>2</v>
      </c>
      <c r="H9" s="378">
        <f>H5-H3</f>
        <v>23.131171003896554</v>
      </c>
      <c r="I9" s="387"/>
      <c r="J9" s="387"/>
      <c r="K9" s="387"/>
      <c r="L9" s="380">
        <f t="shared" ref="L9:P9" si="1">L5-L3</f>
        <v>12.12711003701412</v>
      </c>
      <c r="M9" s="380">
        <f t="shared" si="1"/>
        <v>10.655753361379425</v>
      </c>
      <c r="N9" s="380">
        <f t="shared" si="1"/>
        <v>9.1458755887635448</v>
      </c>
      <c r="O9" s="380">
        <f t="shared" si="1"/>
        <v>7.3500582872630957</v>
      </c>
      <c r="P9" s="380">
        <f t="shared" si="1"/>
        <v>5.4958105087874856</v>
      </c>
      <c r="Q9" s="380">
        <f>'4. BL SDB'!Q5-'4. BL SDB'!Q3</f>
        <v>6.6822375918412149</v>
      </c>
      <c r="R9" s="380">
        <f>'4. BL SDB'!R5-'4. BL SDB'!R3</f>
        <v>5.2304605389115864</v>
      </c>
      <c r="S9" s="380">
        <f>'4. BL SDB'!S5-'4. BL SDB'!S3</f>
        <v>3.9364821253034279</v>
      </c>
      <c r="T9" s="380">
        <f>'4. BL SDB'!T5-'4. BL SDB'!T3</f>
        <v>2.5818476434969284</v>
      </c>
      <c r="U9" s="380">
        <f>'4. BL SDB'!U5-'4. BL SDB'!U3</f>
        <v>8.4172010972184239</v>
      </c>
      <c r="V9" s="380">
        <f>'4. BL SDB'!V5-'4. BL SDB'!V3</f>
        <v>7.4855249696578312</v>
      </c>
      <c r="W9" s="380">
        <f>'4. BL SDB'!W5-'4. BL SDB'!W3</f>
        <v>6.5718448710215966</v>
      </c>
      <c r="X9" s="380">
        <f>'4. BL SDB'!X5-'4. BL SDB'!X3</f>
        <v>5.6590457955457509</v>
      </c>
      <c r="Y9" s="380">
        <f>'4. BL SDB'!Y5-'4. BL SDB'!Y3</f>
        <v>4.7432223202295063</v>
      </c>
      <c r="Z9" s="380">
        <f>'4. BL SDB'!Z5-'4. BL SDB'!Z3</f>
        <v>3.8491400605885815</v>
      </c>
      <c r="AA9" s="380">
        <f>'4. BL SDB'!AA5-'4. BL SDB'!AA3</f>
        <v>2.9535352126765133</v>
      </c>
      <c r="AB9" s="380">
        <f>'4. BL SDB'!AB5-'4. BL SDB'!AB3</f>
        <v>2.0347258725621487</v>
      </c>
      <c r="AC9" s="380">
        <f>'4. BL SDB'!AC5-'4. BL SDB'!AC3</f>
        <v>1.048167057625335</v>
      </c>
      <c r="AD9" s="380">
        <f>'4. BL SDB'!AD5-'4. BL SDB'!AD3</f>
        <v>6.4698875163685443E-2</v>
      </c>
      <c r="AE9" s="380">
        <f>'4. BL SDB'!AE5-'4. BL SDB'!AE3</f>
        <v>-0.91956246527183794</v>
      </c>
      <c r="AF9" s="380">
        <f>'4. BL SDB'!AF5-'4. BL SDB'!AF3</f>
        <v>-1.9034138603978477</v>
      </c>
      <c r="AG9" s="380">
        <f>'4. BL SDB'!AG5-'4. BL SDB'!AG3</f>
        <v>-2.8851766284615223</v>
      </c>
      <c r="AH9" s="380">
        <f>'4. BL SDB'!AH5-'4. BL SDB'!AH3</f>
        <v>-3.802683061442508</v>
      </c>
      <c r="AI9" s="380">
        <f>'4. BL SDB'!AI5-'4. BL SDB'!AI3</f>
        <v>-4.7384174540693493</v>
      </c>
      <c r="AJ9" s="398">
        <f>'4. BL SDB'!AJ5-'4. BL SDB'!AJ3</f>
        <v>-5.7085822154427319</v>
      </c>
    </row>
    <row r="10" spans="1:36" ht="15.75" thickBot="1" x14ac:dyDescent="0.25">
      <c r="A10" s="151"/>
      <c r="B10" s="1064"/>
      <c r="C10" s="324" t="s">
        <v>357</v>
      </c>
      <c r="D10" s="404" t="s">
        <v>358</v>
      </c>
      <c r="E10" s="405" t="s">
        <v>359</v>
      </c>
      <c r="F10" s="326" t="s">
        <v>75</v>
      </c>
      <c r="G10" s="406">
        <v>2</v>
      </c>
      <c r="H10" s="407">
        <f>H9-H8</f>
        <v>16.081171003896554</v>
      </c>
      <c r="I10" s="311"/>
      <c r="J10" s="311"/>
      <c r="K10" s="311"/>
      <c r="L10" s="408">
        <f>L9-L8</f>
        <v>4.5671100370141202</v>
      </c>
      <c r="M10" s="408">
        <f t="shared" ref="M10:AJ10" si="2">M9-M8</f>
        <v>2.8357533613794246</v>
      </c>
      <c r="N10" s="408">
        <f t="shared" si="2"/>
        <v>1.1858755887635448</v>
      </c>
      <c r="O10" s="408">
        <f t="shared" si="2"/>
        <v>-0.90994171273690405</v>
      </c>
      <c r="P10" s="408">
        <f t="shared" si="2"/>
        <v>-3.0741894912125147</v>
      </c>
      <c r="Q10" s="408">
        <f t="shared" si="2"/>
        <v>-2.0677624081587851</v>
      </c>
      <c r="R10" s="408">
        <f t="shared" si="2"/>
        <v>-3.7795394610884134</v>
      </c>
      <c r="S10" s="408">
        <f t="shared" si="2"/>
        <v>-5.2835178746965727</v>
      </c>
      <c r="T10" s="408">
        <f t="shared" si="2"/>
        <v>-7.028152356503071</v>
      </c>
      <c r="U10" s="408">
        <f t="shared" si="2"/>
        <v>-1.4927989027815762</v>
      </c>
      <c r="V10" s="408">
        <f t="shared" si="2"/>
        <v>-2.0944750303421689</v>
      </c>
      <c r="W10" s="408">
        <f t="shared" si="2"/>
        <v>-2.7281551289784041</v>
      </c>
      <c r="X10" s="408">
        <f t="shared" si="2"/>
        <v>-3.5509542044542499</v>
      </c>
      <c r="Y10" s="408">
        <f t="shared" si="2"/>
        <v>-4.3167776797704942</v>
      </c>
      <c r="Z10" s="408">
        <f t="shared" si="2"/>
        <v>-5.0508599394114189</v>
      </c>
      <c r="AA10" s="408">
        <f t="shared" si="2"/>
        <v>-5.7964647873234867</v>
      </c>
      <c r="AB10" s="408">
        <f t="shared" si="2"/>
        <v>-6.4952741274378507</v>
      </c>
      <c r="AC10" s="408">
        <f t="shared" si="2"/>
        <v>-7.4018329423746643</v>
      </c>
      <c r="AD10" s="408">
        <f t="shared" si="2"/>
        <v>-8.3353011248363149</v>
      </c>
      <c r="AE10" s="408">
        <f t="shared" si="2"/>
        <v>-9.1095624652718374</v>
      </c>
      <c r="AF10" s="408">
        <f t="shared" si="2"/>
        <v>-10.003413860397847</v>
      </c>
      <c r="AG10" s="408">
        <f t="shared" si="2"/>
        <v>-10.955176628461523</v>
      </c>
      <c r="AH10" s="408">
        <f t="shared" si="2"/>
        <v>-11.832683061442507</v>
      </c>
      <c r="AI10" s="408">
        <f t="shared" si="2"/>
        <v>-12.51841745406935</v>
      </c>
      <c r="AJ10" s="443">
        <f t="shared" si="2"/>
        <v>-13.478582215442731</v>
      </c>
    </row>
    <row r="11" spans="1:36" ht="15.75" x14ac:dyDescent="0.25">
      <c r="A11" s="172"/>
      <c r="B11" s="204"/>
      <c r="C11" s="174"/>
      <c r="D11" s="205"/>
      <c r="E11" s="206"/>
      <c r="F11" s="205"/>
      <c r="G11" s="205"/>
      <c r="H11" s="207"/>
      <c r="I11" s="208"/>
      <c r="J11" s="209"/>
      <c r="K11" s="174"/>
      <c r="L11" s="209"/>
      <c r="M11" s="210"/>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row>
    <row r="12" spans="1:36" ht="15.75" x14ac:dyDescent="0.25">
      <c r="A12" s="172"/>
      <c r="B12" s="204"/>
      <c r="C12" s="174"/>
      <c r="D12" s="174"/>
      <c r="E12" s="211"/>
      <c r="F12" s="174"/>
      <c r="G12" s="174"/>
      <c r="H12" s="174"/>
      <c r="I12" s="177"/>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row>
    <row r="13" spans="1:36" ht="15.75" x14ac:dyDescent="0.25">
      <c r="A13" s="172"/>
      <c r="B13" s="204"/>
      <c r="C13" s="205"/>
      <c r="D13" s="156" t="str">
        <f>'TITLE PAGE'!B9</f>
        <v>Company:</v>
      </c>
      <c r="E13" s="370" t="str">
        <f>'TITLE PAGE'!D9</f>
        <v>South Staffs Water</v>
      </c>
      <c r="F13" s="205"/>
      <c r="G13" s="205"/>
      <c r="H13" s="205"/>
      <c r="I13" s="205"/>
      <c r="J13" s="205"/>
      <c r="K13" s="174"/>
      <c r="L13" s="205"/>
      <c r="M13" s="205"/>
      <c r="N13" s="205"/>
      <c r="O13" s="205"/>
      <c r="P13" s="174"/>
      <c r="Q13" s="174"/>
      <c r="R13" s="174"/>
      <c r="S13" s="174"/>
      <c r="T13" s="174"/>
      <c r="U13" s="174"/>
      <c r="V13" s="174"/>
      <c r="W13" s="174"/>
      <c r="X13" s="174"/>
      <c r="Y13" s="174"/>
      <c r="Z13" s="174"/>
      <c r="AA13" s="174"/>
      <c r="AB13" s="174"/>
      <c r="AC13" s="174"/>
      <c r="AD13" s="174"/>
      <c r="AE13" s="174"/>
      <c r="AF13" s="174"/>
      <c r="AG13" s="174"/>
      <c r="AH13" s="174"/>
      <c r="AI13" s="174"/>
      <c r="AJ13" s="174"/>
    </row>
    <row r="14" spans="1:36" ht="15.75" x14ac:dyDescent="0.25">
      <c r="A14" s="172"/>
      <c r="B14" s="204"/>
      <c r="C14" s="205"/>
      <c r="D14" s="160" t="str">
        <f>'TITLE PAGE'!B10</f>
        <v>Resource Zone Name:</v>
      </c>
      <c r="E14" s="371" t="str">
        <f>'TITLE PAGE'!D10</f>
        <v>South Staffs WRZ</v>
      </c>
      <c r="F14" s="205"/>
      <c r="G14" s="205"/>
      <c r="H14" s="205"/>
      <c r="I14" s="205"/>
      <c r="J14" s="205"/>
      <c r="K14" s="174"/>
      <c r="L14" s="205"/>
      <c r="M14" s="205"/>
      <c r="N14" s="205"/>
      <c r="O14" s="205"/>
      <c r="P14" s="174"/>
      <c r="Q14" s="174"/>
      <c r="R14" s="174"/>
      <c r="S14" s="174"/>
      <c r="T14" s="174"/>
      <c r="U14" s="174"/>
      <c r="V14" s="174"/>
      <c r="W14" s="174"/>
      <c r="X14" s="174"/>
      <c r="Y14" s="174"/>
      <c r="Z14" s="174"/>
      <c r="AA14" s="174"/>
      <c r="AB14" s="174"/>
      <c r="AC14" s="174"/>
      <c r="AD14" s="174"/>
      <c r="AE14" s="174"/>
      <c r="AF14" s="174"/>
      <c r="AG14" s="174"/>
      <c r="AH14" s="174"/>
      <c r="AI14" s="174"/>
      <c r="AJ14" s="174"/>
    </row>
    <row r="15" spans="1:36" x14ac:dyDescent="0.2">
      <c r="A15" s="172"/>
      <c r="B15" s="212"/>
      <c r="C15" s="205"/>
      <c r="D15" s="160" t="str">
        <f>'TITLE PAGE'!B11</f>
        <v>Resource Zone Number:</v>
      </c>
      <c r="E15" s="372">
        <f>'TITLE PAGE'!D11</f>
        <v>1</v>
      </c>
      <c r="F15" s="205"/>
      <c r="G15" s="205"/>
      <c r="H15" s="205"/>
      <c r="I15" s="205"/>
      <c r="J15" s="205"/>
      <c r="K15" s="174"/>
      <c r="L15" s="205"/>
      <c r="M15" s="205"/>
      <c r="N15" s="205"/>
      <c r="O15" s="205"/>
      <c r="P15" s="174"/>
      <c r="Q15" s="174"/>
      <c r="R15" s="174"/>
      <c r="S15" s="174"/>
      <c r="T15" s="174"/>
      <c r="U15" s="174"/>
      <c r="V15" s="174"/>
      <c r="W15" s="174"/>
      <c r="X15" s="174"/>
      <c r="Y15" s="174"/>
      <c r="Z15" s="174"/>
      <c r="AA15" s="174"/>
      <c r="AB15" s="174"/>
      <c r="AC15" s="174"/>
      <c r="AD15" s="174"/>
      <c r="AE15" s="174"/>
      <c r="AF15" s="174"/>
      <c r="AG15" s="174"/>
      <c r="AH15" s="174"/>
      <c r="AI15" s="174"/>
      <c r="AJ15" s="174"/>
    </row>
    <row r="16" spans="1:36" ht="15.75" x14ac:dyDescent="0.25">
      <c r="A16" s="172"/>
      <c r="B16" s="204"/>
      <c r="C16" s="205"/>
      <c r="D16" s="160" t="str">
        <f>'TITLE PAGE'!B12</f>
        <v xml:space="preserve">Planning Scenario Name:                                                                     </v>
      </c>
      <c r="E16" s="371" t="str">
        <f>'TITLE PAGE'!D12</f>
        <v>Dry Year Annual Average</v>
      </c>
      <c r="F16" s="205"/>
      <c r="G16" s="205"/>
      <c r="H16" s="205"/>
      <c r="I16" s="205"/>
      <c r="J16" s="205"/>
      <c r="K16" s="174"/>
      <c r="L16" s="205"/>
      <c r="M16" s="205"/>
      <c r="N16" s="205"/>
      <c r="O16" s="205"/>
      <c r="P16" s="174"/>
      <c r="Q16" s="174"/>
      <c r="R16" s="174"/>
      <c r="S16" s="174"/>
      <c r="T16" s="174"/>
      <c r="U16" s="174"/>
      <c r="V16" s="174"/>
      <c r="W16" s="174"/>
      <c r="X16" s="174"/>
      <c r="Y16" s="174"/>
      <c r="Z16" s="174"/>
      <c r="AA16" s="174"/>
      <c r="AB16" s="174"/>
      <c r="AC16" s="174"/>
      <c r="AD16" s="174"/>
      <c r="AE16" s="174"/>
      <c r="AF16" s="174"/>
      <c r="AG16" s="174"/>
      <c r="AH16" s="174"/>
      <c r="AI16" s="174"/>
      <c r="AJ16" s="174"/>
    </row>
    <row r="17" spans="1:36" ht="15.75" x14ac:dyDescent="0.25">
      <c r="A17" s="172"/>
      <c r="B17" s="204"/>
      <c r="C17" s="205"/>
      <c r="D17" s="168" t="str">
        <f>'TITLE PAGE'!B13</f>
        <v xml:space="preserve">Chosen Level of Service:  </v>
      </c>
      <c r="E17" s="213" t="str">
        <f>'TITLE PAGE'!D13</f>
        <v>1 in 40 years</v>
      </c>
      <c r="F17" s="205"/>
      <c r="G17" s="205"/>
      <c r="H17" s="205"/>
      <c r="I17" s="205"/>
      <c r="J17" s="205"/>
      <c r="K17" s="174"/>
      <c r="L17" s="205"/>
      <c r="M17" s="205"/>
      <c r="N17" s="205"/>
      <c r="O17" s="205"/>
      <c r="P17" s="174"/>
      <c r="Q17" s="174"/>
      <c r="R17" s="174"/>
      <c r="S17" s="174"/>
      <c r="T17" s="174"/>
      <c r="U17" s="174"/>
      <c r="V17" s="174"/>
      <c r="W17" s="174"/>
      <c r="X17" s="174"/>
      <c r="Y17" s="174"/>
      <c r="Z17" s="174"/>
      <c r="AA17" s="174"/>
      <c r="AB17" s="174"/>
      <c r="AC17" s="174"/>
      <c r="AD17" s="174"/>
      <c r="AE17" s="174"/>
      <c r="AF17" s="174"/>
      <c r="AG17" s="174"/>
      <c r="AH17" s="174"/>
      <c r="AI17" s="174"/>
      <c r="AJ17" s="174"/>
    </row>
    <row r="18" spans="1:36" ht="15.75" x14ac:dyDescent="0.25">
      <c r="A18" s="172"/>
      <c r="B18" s="204"/>
      <c r="C18" s="205"/>
      <c r="D18" s="205"/>
      <c r="E18" s="214"/>
      <c r="F18" s="205"/>
      <c r="G18" s="205"/>
      <c r="H18" s="205"/>
      <c r="I18" s="205"/>
      <c r="J18" s="205"/>
      <c r="K18" s="174"/>
      <c r="L18" s="205"/>
      <c r="M18" s="205"/>
      <c r="N18" s="205"/>
      <c r="O18" s="205"/>
      <c r="P18" s="174"/>
      <c r="Q18" s="174"/>
      <c r="R18" s="174"/>
      <c r="S18" s="174"/>
      <c r="T18" s="174"/>
      <c r="U18" s="174"/>
      <c r="V18" s="174"/>
      <c r="W18" s="174"/>
      <c r="X18" s="174"/>
      <c r="Y18" s="174"/>
      <c r="Z18" s="174"/>
      <c r="AA18" s="174"/>
      <c r="AB18" s="174"/>
      <c r="AC18" s="174"/>
      <c r="AD18" s="174"/>
      <c r="AE18" s="174"/>
      <c r="AF18" s="174"/>
      <c r="AG18" s="174"/>
      <c r="AH18" s="174"/>
      <c r="AI18" s="174"/>
      <c r="AJ18" s="174"/>
    </row>
    <row r="19" spans="1:36" ht="15.75" x14ac:dyDescent="0.25">
      <c r="A19" s="172"/>
      <c r="B19" s="204"/>
      <c r="C19" s="205"/>
      <c r="D19" s="205"/>
      <c r="E19" s="236"/>
      <c r="F19" s="205"/>
      <c r="G19" s="205"/>
      <c r="H19" s="205"/>
      <c r="I19" s="205"/>
      <c r="J19" s="205"/>
      <c r="K19" s="174"/>
      <c r="L19" s="205"/>
      <c r="M19" s="205"/>
      <c r="N19" s="205"/>
      <c r="O19" s="205"/>
      <c r="P19" s="174"/>
      <c r="Q19" s="174"/>
      <c r="R19" s="174"/>
      <c r="S19" s="174"/>
      <c r="T19" s="174"/>
      <c r="U19" s="174"/>
      <c r="V19" s="174"/>
      <c r="W19" s="174"/>
      <c r="X19" s="174"/>
      <c r="Y19" s="174"/>
      <c r="Z19" s="174"/>
      <c r="AA19" s="174"/>
      <c r="AB19" s="174"/>
      <c r="AC19" s="174"/>
      <c r="AD19" s="174"/>
      <c r="AE19" s="174"/>
      <c r="AF19" s="174"/>
      <c r="AG19" s="174"/>
      <c r="AH19" s="174"/>
      <c r="AI19" s="174"/>
      <c r="AJ19" s="174"/>
    </row>
    <row r="20" spans="1:36" ht="18" x14ac:dyDescent="0.25">
      <c r="A20" s="172"/>
      <c r="B20" s="204"/>
      <c r="C20" s="205"/>
      <c r="D20" s="176"/>
      <c r="E20" s="236"/>
      <c r="F20" s="205"/>
      <c r="G20" s="205"/>
      <c r="H20" s="205"/>
      <c r="I20" s="205"/>
      <c r="J20" s="205"/>
      <c r="K20" s="174"/>
      <c r="L20" s="205"/>
      <c r="M20" s="205"/>
      <c r="N20" s="205"/>
      <c r="O20" s="205"/>
      <c r="P20" s="174"/>
      <c r="Q20" s="174"/>
      <c r="R20" s="174"/>
      <c r="S20" s="174"/>
      <c r="T20" s="174"/>
      <c r="U20" s="174"/>
      <c r="V20" s="174"/>
      <c r="W20" s="174"/>
      <c r="X20" s="174"/>
      <c r="Y20" s="174"/>
      <c r="Z20" s="174"/>
      <c r="AA20" s="174"/>
      <c r="AB20" s="174"/>
      <c r="AC20" s="174"/>
      <c r="AD20" s="174"/>
      <c r="AE20" s="174"/>
      <c r="AF20" s="174"/>
      <c r="AG20" s="174"/>
      <c r="AH20" s="174"/>
      <c r="AI20" s="174"/>
      <c r="AJ20" s="174"/>
    </row>
    <row r="21" spans="1:36" ht="15.75" x14ac:dyDescent="0.25">
      <c r="A21" s="172"/>
      <c r="B21" s="204"/>
      <c r="C21" s="205"/>
      <c r="D21" s="205"/>
      <c r="E21" s="236"/>
      <c r="F21" s="205"/>
      <c r="G21" s="205"/>
      <c r="H21" s="205"/>
      <c r="I21" s="205"/>
      <c r="J21" s="205"/>
      <c r="K21" s="174"/>
      <c r="L21" s="205"/>
      <c r="M21" s="205"/>
      <c r="N21" s="205"/>
      <c r="O21" s="205"/>
      <c r="P21" s="174"/>
      <c r="Q21" s="174"/>
      <c r="R21" s="174"/>
      <c r="S21" s="174"/>
      <c r="T21" s="174"/>
      <c r="U21" s="174"/>
      <c r="V21" s="174"/>
      <c r="W21" s="174"/>
      <c r="X21" s="174"/>
      <c r="Y21" s="174"/>
      <c r="Z21" s="174"/>
      <c r="AA21" s="174"/>
      <c r="AB21" s="174"/>
      <c r="AC21" s="174"/>
      <c r="AD21" s="174"/>
      <c r="AE21" s="174"/>
      <c r="AF21" s="174"/>
      <c r="AG21" s="174"/>
      <c r="AH21" s="174"/>
      <c r="AI21" s="174"/>
      <c r="AJ21" s="174"/>
    </row>
  </sheetData>
  <mergeCells count="2">
    <mergeCell ref="I1:J1"/>
    <mergeCell ref="B3:B10"/>
  </mergeCells>
  <pageMargins left="0.7" right="0.7" top="0.75" bottom="0.75" header="0.3" footer="0.3"/>
  <pageSetup paperSize="9" orientation="portrait" verticalDpi="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X570"/>
  <sheetViews>
    <sheetView tabSelected="1" topLeftCell="A186" zoomScale="80" zoomScaleNormal="80" workbookViewId="0">
      <selection activeCell="E208" sqref="E208"/>
    </sheetView>
  </sheetViews>
  <sheetFormatPr defaultRowHeight="15" x14ac:dyDescent="0.2"/>
  <cols>
    <col min="1" max="3" width="8.88671875" style="656"/>
    <col min="4" max="4" width="11.6640625" style="656" customWidth="1"/>
    <col min="5" max="20" width="8.88671875" style="656"/>
    <col min="21" max="21" width="19.33203125" style="656" customWidth="1"/>
    <col min="22" max="23" width="8.88671875" style="656"/>
    <col min="24" max="24" width="11.44140625" style="656" customWidth="1"/>
    <col min="25" max="16384" width="8.88671875" style="656"/>
  </cols>
  <sheetData>
    <row r="1" spans="2:128" ht="18" customHeight="1" x14ac:dyDescent="0.25">
      <c r="B1" s="649" t="s">
        <v>360</v>
      </c>
      <c r="C1" s="650"/>
      <c r="D1" s="650"/>
      <c r="E1" s="650"/>
      <c r="F1" s="650"/>
      <c r="G1" s="650"/>
      <c r="H1" s="650"/>
      <c r="I1" s="650"/>
      <c r="J1" s="650"/>
      <c r="K1" s="650"/>
      <c r="L1" s="650"/>
      <c r="M1" s="650"/>
      <c r="N1" s="650"/>
      <c r="O1" s="650"/>
      <c r="P1" s="650"/>
      <c r="Q1" s="650"/>
      <c r="R1" s="651"/>
      <c r="S1" s="651"/>
      <c r="T1" s="651"/>
      <c r="U1" s="652" t="s">
        <v>361</v>
      </c>
      <c r="V1" s="653"/>
      <c r="W1" s="654"/>
      <c r="X1" s="804"/>
      <c r="Y1" s="805">
        <v>3.5000000000000003E-2</v>
      </c>
      <c r="Z1" s="805">
        <v>3.5000000000000003E-2</v>
      </c>
      <c r="AA1" s="805">
        <v>3.5000000000000003E-2</v>
      </c>
      <c r="AB1" s="805">
        <v>3.5000000000000003E-2</v>
      </c>
      <c r="AC1" s="805">
        <v>3.5000000000000003E-2</v>
      </c>
      <c r="AD1" s="805">
        <v>3.5000000000000003E-2</v>
      </c>
      <c r="AE1" s="805">
        <v>3.5000000000000003E-2</v>
      </c>
      <c r="AF1" s="805">
        <v>3.5000000000000003E-2</v>
      </c>
      <c r="AG1" s="805">
        <v>3.5000000000000003E-2</v>
      </c>
      <c r="AH1" s="805">
        <v>3.5000000000000003E-2</v>
      </c>
      <c r="AI1" s="805">
        <v>3.5000000000000003E-2</v>
      </c>
      <c r="AJ1" s="805">
        <v>3.5000000000000003E-2</v>
      </c>
      <c r="AK1" s="805">
        <v>3.5000000000000003E-2</v>
      </c>
      <c r="AL1" s="805">
        <v>3.5000000000000003E-2</v>
      </c>
      <c r="AM1" s="805">
        <v>3.5000000000000003E-2</v>
      </c>
      <c r="AN1" s="805">
        <v>3.5000000000000003E-2</v>
      </c>
      <c r="AO1" s="805">
        <v>3.5000000000000003E-2</v>
      </c>
      <c r="AP1" s="805">
        <v>3.5000000000000003E-2</v>
      </c>
      <c r="AQ1" s="805">
        <v>3.5000000000000003E-2</v>
      </c>
      <c r="AR1" s="805">
        <v>3.5000000000000003E-2</v>
      </c>
      <c r="AS1" s="805">
        <v>3.5000000000000003E-2</v>
      </c>
      <c r="AT1" s="805">
        <v>3.5000000000000003E-2</v>
      </c>
      <c r="AU1" s="805">
        <v>3.5000000000000003E-2</v>
      </c>
      <c r="AV1" s="805">
        <v>3.5000000000000003E-2</v>
      </c>
      <c r="AW1" s="805">
        <v>3.5000000000000003E-2</v>
      </c>
      <c r="AX1" s="805">
        <v>3.5000000000000003E-2</v>
      </c>
      <c r="AY1" s="805">
        <v>3.5000000000000003E-2</v>
      </c>
      <c r="AZ1" s="805">
        <v>3.5000000000000003E-2</v>
      </c>
      <c r="BA1" s="805">
        <v>3.5000000000000003E-2</v>
      </c>
      <c r="BB1" s="805">
        <v>0.03</v>
      </c>
      <c r="BC1" s="805">
        <v>0.03</v>
      </c>
      <c r="BD1" s="805">
        <v>0.03</v>
      </c>
      <c r="BE1" s="805">
        <v>0.03</v>
      </c>
      <c r="BF1" s="805">
        <v>0.03</v>
      </c>
      <c r="BG1" s="805">
        <v>0.03</v>
      </c>
      <c r="BH1" s="805">
        <v>0.03</v>
      </c>
      <c r="BI1" s="805">
        <v>0.03</v>
      </c>
      <c r="BJ1" s="805">
        <v>0.03</v>
      </c>
      <c r="BK1" s="805">
        <v>0.03</v>
      </c>
      <c r="BL1" s="805">
        <v>0.03</v>
      </c>
      <c r="BM1" s="805">
        <v>0.03</v>
      </c>
      <c r="BN1" s="805">
        <v>0.03</v>
      </c>
      <c r="BO1" s="805">
        <v>0.03</v>
      </c>
      <c r="BP1" s="805">
        <v>0.03</v>
      </c>
      <c r="BQ1" s="805">
        <v>0.03</v>
      </c>
      <c r="BR1" s="805">
        <v>0.03</v>
      </c>
      <c r="BS1" s="805">
        <v>0.03</v>
      </c>
      <c r="BT1" s="805">
        <v>0.03</v>
      </c>
      <c r="BU1" s="805">
        <v>0.03</v>
      </c>
      <c r="BV1" s="805">
        <v>0.03</v>
      </c>
      <c r="BW1" s="805">
        <v>0.03</v>
      </c>
      <c r="BX1" s="805">
        <v>0.03</v>
      </c>
      <c r="BY1" s="805">
        <v>0.03</v>
      </c>
      <c r="BZ1" s="805">
        <v>0.03</v>
      </c>
      <c r="CA1" s="805">
        <v>0.03</v>
      </c>
      <c r="CB1" s="805">
        <v>0.03</v>
      </c>
      <c r="CC1" s="805">
        <v>0.03</v>
      </c>
      <c r="CD1" s="805">
        <v>0.03</v>
      </c>
      <c r="CE1" s="805">
        <v>0.03</v>
      </c>
      <c r="CF1" s="805">
        <v>0.03</v>
      </c>
      <c r="CG1" s="805">
        <v>0.03</v>
      </c>
      <c r="CH1" s="805">
        <v>0.03</v>
      </c>
      <c r="CI1" s="805">
        <v>0.03</v>
      </c>
      <c r="CJ1" s="805">
        <v>0.03</v>
      </c>
      <c r="CK1" s="805">
        <v>0.03</v>
      </c>
      <c r="CL1" s="805">
        <v>0.03</v>
      </c>
      <c r="CM1" s="805">
        <v>0.03</v>
      </c>
      <c r="CN1" s="805">
        <v>0.03</v>
      </c>
      <c r="CO1" s="805">
        <v>0.03</v>
      </c>
      <c r="CP1" s="805">
        <v>0.03</v>
      </c>
      <c r="CQ1" s="805">
        <v>0.03</v>
      </c>
      <c r="CR1" s="805">
        <v>0.03</v>
      </c>
      <c r="CS1" s="805">
        <v>0.03</v>
      </c>
      <c r="CT1" s="805">
        <v>0.03</v>
      </c>
      <c r="CU1" s="805">
        <v>2.5000000000000001E-2</v>
      </c>
      <c r="CV1" s="805">
        <v>2.5000000000000001E-2</v>
      </c>
      <c r="CW1" s="805">
        <v>2.5000000000000001E-2</v>
      </c>
      <c r="CX1" s="805">
        <v>2.5000000000000001E-2</v>
      </c>
      <c r="CY1" s="805">
        <v>2.5000000000000001E-2</v>
      </c>
      <c r="CZ1" s="655">
        <v>2.5000000000000001E-2</v>
      </c>
      <c r="DA1" s="655">
        <v>2.5000000000000001E-2</v>
      </c>
      <c r="DB1" s="655">
        <v>2.5000000000000001E-2</v>
      </c>
      <c r="DC1" s="655">
        <v>2.5000000000000001E-2</v>
      </c>
      <c r="DD1" s="655">
        <v>2.5000000000000001E-2</v>
      </c>
      <c r="DE1" s="655">
        <v>2.5000000000000001E-2</v>
      </c>
      <c r="DF1" s="655">
        <v>2.5000000000000001E-2</v>
      </c>
      <c r="DG1" s="655">
        <v>2.5000000000000001E-2</v>
      </c>
      <c r="DH1" s="655">
        <v>2.5000000000000001E-2</v>
      </c>
      <c r="DI1" s="655">
        <v>2.5000000000000001E-2</v>
      </c>
      <c r="DJ1" s="655">
        <v>2.5000000000000001E-2</v>
      </c>
      <c r="DK1" s="655">
        <v>2.5000000000000001E-2</v>
      </c>
      <c r="DL1" s="655">
        <v>2.5000000000000001E-2</v>
      </c>
      <c r="DM1" s="655">
        <v>2.5000000000000001E-2</v>
      </c>
      <c r="DN1" s="655">
        <v>2.5000000000000001E-2</v>
      </c>
      <c r="DO1" s="655">
        <v>2.5000000000000001E-2</v>
      </c>
      <c r="DP1" s="655">
        <v>2.5000000000000001E-2</v>
      </c>
      <c r="DQ1" s="655">
        <v>2.5000000000000001E-2</v>
      </c>
      <c r="DR1" s="655">
        <v>2.5000000000000001E-2</v>
      </c>
      <c r="DS1" s="655">
        <v>2.5000000000000001E-2</v>
      </c>
      <c r="DT1" s="655">
        <v>2.5000000000000001E-2</v>
      </c>
      <c r="DU1" s="655">
        <v>2.5000000000000001E-2</v>
      </c>
      <c r="DV1" s="655">
        <v>2.5000000000000001E-2</v>
      </c>
      <c r="DW1" s="655">
        <v>2.5000000000000001E-2</v>
      </c>
      <c r="DX1" s="651"/>
    </row>
    <row r="2" spans="2:128" ht="18" customHeight="1" x14ac:dyDescent="0.25">
      <c r="B2" s="657" t="s">
        <v>362</v>
      </c>
      <c r="C2" s="650"/>
      <c r="D2" s="650"/>
      <c r="E2" s="650"/>
      <c r="F2" s="650"/>
      <c r="G2" s="650"/>
      <c r="H2" s="650"/>
      <c r="I2" s="650"/>
      <c r="J2" s="650"/>
      <c r="K2" s="650"/>
      <c r="L2" s="650"/>
      <c r="M2" s="650"/>
      <c r="N2" s="650"/>
      <c r="O2" s="650"/>
      <c r="P2" s="650"/>
      <c r="Q2" s="650"/>
      <c r="R2" s="651"/>
      <c r="S2" s="651"/>
      <c r="T2" s="651"/>
      <c r="U2" s="652" t="s">
        <v>363</v>
      </c>
      <c r="V2" s="756">
        <v>80</v>
      </c>
      <c r="W2" s="1065"/>
      <c r="X2" s="745">
        <v>1</v>
      </c>
      <c r="Y2" s="745">
        <f>IF(Y3&gt;$V2,0,X2/(1+Y1))</f>
        <v>0.96618357487922713</v>
      </c>
      <c r="Z2" s="745">
        <f t="shared" ref="Z2:CK2" si="0">IF(Z3&gt;$V2,0,Y2/(1+Z1))</f>
        <v>0.93351070036640305</v>
      </c>
      <c r="AA2" s="745">
        <f t="shared" si="0"/>
        <v>0.90194270566802237</v>
      </c>
      <c r="AB2" s="745">
        <f t="shared" si="0"/>
        <v>0.87144222769857238</v>
      </c>
      <c r="AC2" s="745">
        <f t="shared" si="0"/>
        <v>0.84197316685852408</v>
      </c>
      <c r="AD2" s="745">
        <f t="shared" si="0"/>
        <v>0.81350064430775282</v>
      </c>
      <c r="AE2" s="745">
        <f t="shared" si="0"/>
        <v>0.78599096068381924</v>
      </c>
      <c r="AF2" s="745">
        <f t="shared" si="0"/>
        <v>0.75941155621625056</v>
      </c>
      <c r="AG2" s="745">
        <f t="shared" si="0"/>
        <v>0.73373097218961414</v>
      </c>
      <c r="AH2" s="745">
        <f t="shared" si="0"/>
        <v>0.70891881370977217</v>
      </c>
      <c r="AI2" s="745">
        <f t="shared" si="0"/>
        <v>0.68494571372924851</v>
      </c>
      <c r="AJ2" s="745">
        <f t="shared" si="0"/>
        <v>0.66178329828912907</v>
      </c>
      <c r="AK2" s="745">
        <f t="shared" si="0"/>
        <v>0.63940415293635666</v>
      </c>
      <c r="AL2" s="745">
        <f t="shared" si="0"/>
        <v>0.61778179027667313</v>
      </c>
      <c r="AM2" s="745">
        <f t="shared" si="0"/>
        <v>0.59689061862480497</v>
      </c>
      <c r="AN2" s="745">
        <f t="shared" si="0"/>
        <v>0.57670591171478747</v>
      </c>
      <c r="AO2" s="745">
        <f t="shared" si="0"/>
        <v>0.55720377943457733</v>
      </c>
      <c r="AP2" s="745">
        <f t="shared" si="0"/>
        <v>0.53836113955031628</v>
      </c>
      <c r="AQ2" s="745">
        <f t="shared" si="0"/>
        <v>0.520155690386779</v>
      </c>
      <c r="AR2" s="745">
        <f t="shared" si="0"/>
        <v>0.50256588443167061</v>
      </c>
      <c r="AS2" s="745">
        <f t="shared" si="0"/>
        <v>0.48557090283253201</v>
      </c>
      <c r="AT2" s="745">
        <f t="shared" si="0"/>
        <v>0.46915063075606961</v>
      </c>
      <c r="AU2" s="745">
        <f t="shared" si="0"/>
        <v>0.45328563358074364</v>
      </c>
      <c r="AV2" s="745">
        <f t="shared" si="0"/>
        <v>0.43795713389443836</v>
      </c>
      <c r="AW2" s="745">
        <f t="shared" si="0"/>
        <v>0.42314698926998878</v>
      </c>
      <c r="AX2" s="745">
        <f t="shared" si="0"/>
        <v>0.40883767079225974</v>
      </c>
      <c r="AY2" s="745">
        <f t="shared" si="0"/>
        <v>0.39501224231136212</v>
      </c>
      <c r="AZ2" s="745">
        <f t="shared" si="0"/>
        <v>0.38165434039745133</v>
      </c>
      <c r="BA2" s="745">
        <f t="shared" si="0"/>
        <v>0.36874815497338298</v>
      </c>
      <c r="BB2" s="745">
        <f t="shared" si="0"/>
        <v>0.35800791744988636</v>
      </c>
      <c r="BC2" s="745">
        <f t="shared" si="0"/>
        <v>0.34758050237853044</v>
      </c>
      <c r="BD2" s="745">
        <f t="shared" si="0"/>
        <v>0.33745679842575771</v>
      </c>
      <c r="BE2" s="745">
        <f t="shared" si="0"/>
        <v>0.32762795963665797</v>
      </c>
      <c r="BF2" s="745">
        <f t="shared" si="0"/>
        <v>0.31808539770549316</v>
      </c>
      <c r="BG2" s="745">
        <f t="shared" si="0"/>
        <v>0.30882077447135259</v>
      </c>
      <c r="BH2" s="745">
        <f t="shared" si="0"/>
        <v>0.29982599463238113</v>
      </c>
      <c r="BI2" s="745">
        <f t="shared" si="0"/>
        <v>0.29109319867221467</v>
      </c>
      <c r="BJ2" s="745">
        <f t="shared" si="0"/>
        <v>0.2826147559924414</v>
      </c>
      <c r="BK2" s="745">
        <f t="shared" si="0"/>
        <v>0.27438325824508875</v>
      </c>
      <c r="BL2" s="745">
        <f t="shared" si="0"/>
        <v>0.26639151285930945</v>
      </c>
      <c r="BM2" s="745">
        <f t="shared" si="0"/>
        <v>0.25863253675661113</v>
      </c>
      <c r="BN2" s="745">
        <f t="shared" si="0"/>
        <v>0.25109955024913699</v>
      </c>
      <c r="BO2" s="745">
        <f t="shared" si="0"/>
        <v>0.24378597111566697</v>
      </c>
      <c r="BP2" s="745">
        <f t="shared" si="0"/>
        <v>0.23668540885016209</v>
      </c>
      <c r="BQ2" s="745">
        <f t="shared" si="0"/>
        <v>0.22979165907782728</v>
      </c>
      <c r="BR2" s="745">
        <f t="shared" si="0"/>
        <v>0.22309869813381289</v>
      </c>
      <c r="BS2" s="745">
        <f t="shared" si="0"/>
        <v>0.21660067779981834</v>
      </c>
      <c r="BT2" s="745">
        <f t="shared" si="0"/>
        <v>0.21029192019399839</v>
      </c>
      <c r="BU2" s="745">
        <f t="shared" si="0"/>
        <v>0.20416691280970717</v>
      </c>
      <c r="BV2" s="745">
        <f t="shared" si="0"/>
        <v>0.19822030369874483</v>
      </c>
      <c r="BW2" s="745">
        <f t="shared" si="0"/>
        <v>0.19244689679489788</v>
      </c>
      <c r="BX2" s="745">
        <f t="shared" si="0"/>
        <v>0.18684164737368725</v>
      </c>
      <c r="BY2" s="745">
        <f t="shared" si="0"/>
        <v>0.18139965764435656</v>
      </c>
      <c r="BZ2" s="745">
        <f t="shared" si="0"/>
        <v>0.17611617247024908</v>
      </c>
      <c r="CA2" s="745">
        <f t="shared" si="0"/>
        <v>0.17098657521383406</v>
      </c>
      <c r="CB2" s="745">
        <f t="shared" si="0"/>
        <v>0.1660063837027515</v>
      </c>
      <c r="CC2" s="745">
        <f t="shared" si="0"/>
        <v>0.16117124631335097</v>
      </c>
      <c r="CD2" s="745">
        <f t="shared" si="0"/>
        <v>0.15647693816830191</v>
      </c>
      <c r="CE2" s="745">
        <f t="shared" si="0"/>
        <v>0.1519193574449533</v>
      </c>
      <c r="CF2" s="745">
        <f t="shared" si="0"/>
        <v>0.1474945217912168</v>
      </c>
      <c r="CG2" s="745">
        <f t="shared" si="0"/>
        <v>0.14319856484584156</v>
      </c>
      <c r="CH2" s="745">
        <f t="shared" si="0"/>
        <v>0.13902773286004036</v>
      </c>
      <c r="CI2" s="745">
        <f t="shared" si="0"/>
        <v>0.13497838141751492</v>
      </c>
      <c r="CJ2" s="745">
        <f t="shared" si="0"/>
        <v>0.13104697225001449</v>
      </c>
      <c r="CK2" s="745">
        <f t="shared" si="0"/>
        <v>0.12723007014564514</v>
      </c>
      <c r="CL2" s="745">
        <f t="shared" ref="CL2:CY2" si="1">IF(CL3&gt;$V2,0,CK2/(1+CL1))</f>
        <v>0.12352433994722828</v>
      </c>
      <c r="CM2" s="745">
        <f t="shared" si="1"/>
        <v>0.11992654363808571</v>
      </c>
      <c r="CN2" s="745">
        <f t="shared" si="1"/>
        <v>0.11643353751270456</v>
      </c>
      <c r="CO2" s="745">
        <f t="shared" si="1"/>
        <v>0.11304226942981026</v>
      </c>
      <c r="CP2" s="745">
        <f t="shared" si="1"/>
        <v>0.10974977614544684</v>
      </c>
      <c r="CQ2" s="745">
        <f t="shared" si="1"/>
        <v>0.10655318072373479</v>
      </c>
      <c r="CR2" s="745">
        <f t="shared" si="1"/>
        <v>0.10344969002304348</v>
      </c>
      <c r="CS2" s="745">
        <f t="shared" si="1"/>
        <v>0.10043659225538201</v>
      </c>
      <c r="CT2" s="745">
        <f t="shared" si="1"/>
        <v>9.7511254616875737E-2</v>
      </c>
      <c r="CU2" s="745">
        <f t="shared" si="1"/>
        <v>9.5132931333537313E-2</v>
      </c>
      <c r="CV2" s="745">
        <f t="shared" si="1"/>
        <v>9.2812615935158368E-2</v>
      </c>
      <c r="CW2" s="745">
        <f t="shared" si="1"/>
        <v>9.0548893595276458E-2</v>
      </c>
      <c r="CX2" s="745">
        <f t="shared" si="1"/>
        <v>8.834038399539168E-2</v>
      </c>
      <c r="CY2" s="745">
        <f t="shared" si="1"/>
        <v>8.6185740483308959E-2</v>
      </c>
      <c r="CZ2" s="658" t="s">
        <v>364</v>
      </c>
      <c r="DA2" s="651"/>
      <c r="DB2" s="651"/>
      <c r="DC2" s="651"/>
      <c r="DD2" s="651"/>
      <c r="DE2" s="651"/>
      <c r="DF2" s="651"/>
      <c r="DG2" s="651"/>
      <c r="DH2" s="651"/>
      <c r="DI2" s="651"/>
      <c r="DJ2" s="651"/>
      <c r="DK2" s="651"/>
      <c r="DL2" s="651"/>
      <c r="DM2" s="651"/>
      <c r="DN2" s="651"/>
      <c r="DO2" s="651"/>
      <c r="DP2" s="651"/>
      <c r="DQ2" s="651"/>
      <c r="DR2" s="651"/>
      <c r="DS2" s="651"/>
      <c r="DT2" s="651"/>
      <c r="DU2" s="651"/>
      <c r="DV2" s="651"/>
      <c r="DW2" s="651"/>
      <c r="DX2" s="651"/>
    </row>
    <row r="3" spans="2:128" ht="15.75" thickBot="1" x14ac:dyDescent="0.25">
      <c r="B3" s="806"/>
      <c r="C3" s="659"/>
      <c r="D3" s="807"/>
      <c r="E3" s="807"/>
      <c r="F3" s="807"/>
      <c r="G3" s="807"/>
      <c r="H3" s="808"/>
      <c r="I3" s="807"/>
      <c r="J3" s="807"/>
      <c r="K3" s="807"/>
      <c r="L3" s="808"/>
      <c r="M3" s="808"/>
      <c r="N3" s="808"/>
      <c r="O3" s="808"/>
      <c r="P3" s="808"/>
      <c r="Q3" s="808"/>
      <c r="R3" s="808"/>
      <c r="S3" s="809"/>
      <c r="T3" s="809"/>
      <c r="U3" s="808"/>
      <c r="V3" s="660"/>
      <c r="W3" s="1066"/>
      <c r="X3" s="746">
        <v>1</v>
      </c>
      <c r="Y3" s="746">
        <f>X3+1</f>
        <v>2</v>
      </c>
      <c r="Z3" s="746">
        <f t="shared" ref="Z3:CK3" si="2">Y3+1</f>
        <v>3</v>
      </c>
      <c r="AA3" s="746">
        <f t="shared" si="2"/>
        <v>4</v>
      </c>
      <c r="AB3" s="746">
        <f t="shared" si="2"/>
        <v>5</v>
      </c>
      <c r="AC3" s="746">
        <f t="shared" si="2"/>
        <v>6</v>
      </c>
      <c r="AD3" s="746">
        <f t="shared" si="2"/>
        <v>7</v>
      </c>
      <c r="AE3" s="746">
        <f t="shared" si="2"/>
        <v>8</v>
      </c>
      <c r="AF3" s="746">
        <f t="shared" si="2"/>
        <v>9</v>
      </c>
      <c r="AG3" s="746">
        <f t="shared" si="2"/>
        <v>10</v>
      </c>
      <c r="AH3" s="746">
        <f t="shared" si="2"/>
        <v>11</v>
      </c>
      <c r="AI3" s="746">
        <f t="shared" si="2"/>
        <v>12</v>
      </c>
      <c r="AJ3" s="746">
        <f t="shared" si="2"/>
        <v>13</v>
      </c>
      <c r="AK3" s="746">
        <f t="shared" si="2"/>
        <v>14</v>
      </c>
      <c r="AL3" s="746">
        <f t="shared" si="2"/>
        <v>15</v>
      </c>
      <c r="AM3" s="746">
        <f t="shared" si="2"/>
        <v>16</v>
      </c>
      <c r="AN3" s="746">
        <f t="shared" si="2"/>
        <v>17</v>
      </c>
      <c r="AO3" s="746">
        <f t="shared" si="2"/>
        <v>18</v>
      </c>
      <c r="AP3" s="746">
        <f t="shared" si="2"/>
        <v>19</v>
      </c>
      <c r="AQ3" s="746">
        <f t="shared" si="2"/>
        <v>20</v>
      </c>
      <c r="AR3" s="746">
        <f t="shared" si="2"/>
        <v>21</v>
      </c>
      <c r="AS3" s="746">
        <f t="shared" si="2"/>
        <v>22</v>
      </c>
      <c r="AT3" s="746">
        <f t="shared" si="2"/>
        <v>23</v>
      </c>
      <c r="AU3" s="746">
        <f t="shared" si="2"/>
        <v>24</v>
      </c>
      <c r="AV3" s="746">
        <f t="shared" si="2"/>
        <v>25</v>
      </c>
      <c r="AW3" s="746">
        <f t="shared" si="2"/>
        <v>26</v>
      </c>
      <c r="AX3" s="746">
        <f t="shared" si="2"/>
        <v>27</v>
      </c>
      <c r="AY3" s="746">
        <f t="shared" si="2"/>
        <v>28</v>
      </c>
      <c r="AZ3" s="746">
        <f t="shared" si="2"/>
        <v>29</v>
      </c>
      <c r="BA3" s="746">
        <f t="shared" si="2"/>
        <v>30</v>
      </c>
      <c r="BB3" s="746">
        <f t="shared" si="2"/>
        <v>31</v>
      </c>
      <c r="BC3" s="746">
        <f t="shared" si="2"/>
        <v>32</v>
      </c>
      <c r="BD3" s="746">
        <f t="shared" si="2"/>
        <v>33</v>
      </c>
      <c r="BE3" s="746">
        <f t="shared" si="2"/>
        <v>34</v>
      </c>
      <c r="BF3" s="746">
        <f t="shared" si="2"/>
        <v>35</v>
      </c>
      <c r="BG3" s="746">
        <f t="shared" si="2"/>
        <v>36</v>
      </c>
      <c r="BH3" s="746">
        <f t="shared" si="2"/>
        <v>37</v>
      </c>
      <c r="BI3" s="746">
        <f t="shared" si="2"/>
        <v>38</v>
      </c>
      <c r="BJ3" s="746">
        <f t="shared" si="2"/>
        <v>39</v>
      </c>
      <c r="BK3" s="746">
        <f t="shared" si="2"/>
        <v>40</v>
      </c>
      <c r="BL3" s="746">
        <f t="shared" si="2"/>
        <v>41</v>
      </c>
      <c r="BM3" s="746">
        <f t="shared" si="2"/>
        <v>42</v>
      </c>
      <c r="BN3" s="746">
        <f t="shared" si="2"/>
        <v>43</v>
      </c>
      <c r="BO3" s="746">
        <f t="shared" si="2"/>
        <v>44</v>
      </c>
      <c r="BP3" s="746">
        <f t="shared" si="2"/>
        <v>45</v>
      </c>
      <c r="BQ3" s="746">
        <f t="shared" si="2"/>
        <v>46</v>
      </c>
      <c r="BR3" s="746">
        <f t="shared" si="2"/>
        <v>47</v>
      </c>
      <c r="BS3" s="746">
        <f t="shared" si="2"/>
        <v>48</v>
      </c>
      <c r="BT3" s="746">
        <f t="shared" si="2"/>
        <v>49</v>
      </c>
      <c r="BU3" s="746">
        <f t="shared" si="2"/>
        <v>50</v>
      </c>
      <c r="BV3" s="746">
        <f t="shared" si="2"/>
        <v>51</v>
      </c>
      <c r="BW3" s="746">
        <f t="shared" si="2"/>
        <v>52</v>
      </c>
      <c r="BX3" s="746">
        <f t="shared" si="2"/>
        <v>53</v>
      </c>
      <c r="BY3" s="746">
        <f t="shared" si="2"/>
        <v>54</v>
      </c>
      <c r="BZ3" s="746">
        <f t="shared" si="2"/>
        <v>55</v>
      </c>
      <c r="CA3" s="746">
        <f t="shared" si="2"/>
        <v>56</v>
      </c>
      <c r="CB3" s="746">
        <f t="shared" si="2"/>
        <v>57</v>
      </c>
      <c r="CC3" s="746">
        <f t="shared" si="2"/>
        <v>58</v>
      </c>
      <c r="CD3" s="746">
        <f t="shared" si="2"/>
        <v>59</v>
      </c>
      <c r="CE3" s="746">
        <f t="shared" si="2"/>
        <v>60</v>
      </c>
      <c r="CF3" s="746">
        <f t="shared" si="2"/>
        <v>61</v>
      </c>
      <c r="CG3" s="746">
        <f t="shared" si="2"/>
        <v>62</v>
      </c>
      <c r="CH3" s="746">
        <f t="shared" si="2"/>
        <v>63</v>
      </c>
      <c r="CI3" s="746">
        <f t="shared" si="2"/>
        <v>64</v>
      </c>
      <c r="CJ3" s="746">
        <f t="shared" si="2"/>
        <v>65</v>
      </c>
      <c r="CK3" s="746">
        <f t="shared" si="2"/>
        <v>66</v>
      </c>
      <c r="CL3" s="746">
        <f t="shared" ref="CL3:DW3" si="3">CK3+1</f>
        <v>67</v>
      </c>
      <c r="CM3" s="746">
        <f t="shared" si="3"/>
        <v>68</v>
      </c>
      <c r="CN3" s="746">
        <f t="shared" si="3"/>
        <v>69</v>
      </c>
      <c r="CO3" s="746">
        <f t="shared" si="3"/>
        <v>70</v>
      </c>
      <c r="CP3" s="746">
        <f t="shared" si="3"/>
        <v>71</v>
      </c>
      <c r="CQ3" s="746">
        <f t="shared" si="3"/>
        <v>72</v>
      </c>
      <c r="CR3" s="746">
        <f t="shared" si="3"/>
        <v>73</v>
      </c>
      <c r="CS3" s="746">
        <f t="shared" si="3"/>
        <v>74</v>
      </c>
      <c r="CT3" s="746">
        <f t="shared" si="3"/>
        <v>75</v>
      </c>
      <c r="CU3" s="746">
        <f t="shared" si="3"/>
        <v>76</v>
      </c>
      <c r="CV3" s="746">
        <f t="shared" si="3"/>
        <v>77</v>
      </c>
      <c r="CW3" s="746">
        <f t="shared" si="3"/>
        <v>78</v>
      </c>
      <c r="CX3" s="746">
        <f t="shared" si="3"/>
        <v>79</v>
      </c>
      <c r="CY3" s="746">
        <f t="shared" si="3"/>
        <v>80</v>
      </c>
      <c r="CZ3" s="661">
        <f>CY3+1</f>
        <v>81</v>
      </c>
      <c r="DA3" s="661">
        <f t="shared" si="3"/>
        <v>82</v>
      </c>
      <c r="DB3" s="661">
        <f t="shared" si="3"/>
        <v>83</v>
      </c>
      <c r="DC3" s="661">
        <f t="shared" si="3"/>
        <v>84</v>
      </c>
      <c r="DD3" s="661">
        <f t="shared" si="3"/>
        <v>85</v>
      </c>
      <c r="DE3" s="661">
        <f t="shared" si="3"/>
        <v>86</v>
      </c>
      <c r="DF3" s="661">
        <f t="shared" si="3"/>
        <v>87</v>
      </c>
      <c r="DG3" s="661">
        <f t="shared" si="3"/>
        <v>88</v>
      </c>
      <c r="DH3" s="661">
        <f t="shared" si="3"/>
        <v>89</v>
      </c>
      <c r="DI3" s="661">
        <f t="shared" si="3"/>
        <v>90</v>
      </c>
      <c r="DJ3" s="661">
        <f t="shared" si="3"/>
        <v>91</v>
      </c>
      <c r="DK3" s="661">
        <f t="shared" si="3"/>
        <v>92</v>
      </c>
      <c r="DL3" s="661">
        <f t="shared" si="3"/>
        <v>93</v>
      </c>
      <c r="DM3" s="661">
        <f t="shared" si="3"/>
        <v>94</v>
      </c>
      <c r="DN3" s="661">
        <f t="shared" si="3"/>
        <v>95</v>
      </c>
      <c r="DO3" s="661">
        <f t="shared" si="3"/>
        <v>96</v>
      </c>
      <c r="DP3" s="661">
        <f t="shared" si="3"/>
        <v>97</v>
      </c>
      <c r="DQ3" s="661">
        <f t="shared" si="3"/>
        <v>98</v>
      </c>
      <c r="DR3" s="661">
        <f t="shared" si="3"/>
        <v>99</v>
      </c>
      <c r="DS3" s="661">
        <f t="shared" si="3"/>
        <v>100</v>
      </c>
      <c r="DT3" s="661">
        <f t="shared" si="3"/>
        <v>101</v>
      </c>
      <c r="DU3" s="661">
        <f t="shared" si="3"/>
        <v>102</v>
      </c>
      <c r="DV3" s="661">
        <f t="shared" si="3"/>
        <v>103</v>
      </c>
      <c r="DW3" s="661">
        <f t="shared" si="3"/>
        <v>104</v>
      </c>
      <c r="DX3" s="651"/>
    </row>
    <row r="4" spans="2:128" s="755" customFormat="1" ht="51.75" thickBot="1" x14ac:dyDescent="0.25">
      <c r="B4" s="750" t="s">
        <v>112</v>
      </c>
      <c r="C4" s="662" t="s">
        <v>365</v>
      </c>
      <c r="D4" s="663" t="s">
        <v>366</v>
      </c>
      <c r="E4" s="664" t="s">
        <v>367</v>
      </c>
      <c r="F4" s="665" t="s">
        <v>368</v>
      </c>
      <c r="G4" s="665" t="s">
        <v>369</v>
      </c>
      <c r="H4" s="665" t="s">
        <v>370</v>
      </c>
      <c r="I4" s="665" t="s">
        <v>371</v>
      </c>
      <c r="J4" s="665" t="s">
        <v>372</v>
      </c>
      <c r="K4" s="665" t="s">
        <v>373</v>
      </c>
      <c r="L4" s="666" t="s">
        <v>374</v>
      </c>
      <c r="M4" s="666" t="s">
        <v>375</v>
      </c>
      <c r="N4" s="666" t="s">
        <v>376</v>
      </c>
      <c r="O4" s="666" t="s">
        <v>377</v>
      </c>
      <c r="P4" s="666" t="s">
        <v>378</v>
      </c>
      <c r="Q4" s="666" t="s">
        <v>379</v>
      </c>
      <c r="R4" s="667" t="s">
        <v>380</v>
      </c>
      <c r="S4" s="668" t="s">
        <v>381</v>
      </c>
      <c r="T4" s="669" t="s">
        <v>382</v>
      </c>
      <c r="U4" s="670" t="s">
        <v>383</v>
      </c>
      <c r="V4" s="671" t="s">
        <v>113</v>
      </c>
      <c r="W4" s="747" t="s">
        <v>140</v>
      </c>
      <c r="X4" s="748" t="s">
        <v>384</v>
      </c>
      <c r="Y4" s="749" t="s">
        <v>385</v>
      </c>
      <c r="Z4" s="749" t="s">
        <v>386</v>
      </c>
      <c r="AA4" s="749" t="s">
        <v>387</v>
      </c>
      <c r="AB4" s="749" t="s">
        <v>388</v>
      </c>
      <c r="AC4" s="749" t="s">
        <v>389</v>
      </c>
      <c r="AD4" s="749" t="s">
        <v>390</v>
      </c>
      <c r="AE4" s="749" t="s">
        <v>391</v>
      </c>
      <c r="AF4" s="749" t="s">
        <v>392</v>
      </c>
      <c r="AG4" s="749" t="s">
        <v>393</v>
      </c>
      <c r="AH4" s="749" t="s">
        <v>394</v>
      </c>
      <c r="AI4" s="749" t="s">
        <v>395</v>
      </c>
      <c r="AJ4" s="749" t="s">
        <v>396</v>
      </c>
      <c r="AK4" s="749" t="s">
        <v>397</v>
      </c>
      <c r="AL4" s="749" t="s">
        <v>398</v>
      </c>
      <c r="AM4" s="749" t="s">
        <v>399</v>
      </c>
      <c r="AN4" s="749" t="s">
        <v>400</v>
      </c>
      <c r="AO4" s="749" t="s">
        <v>401</v>
      </c>
      <c r="AP4" s="749" t="s">
        <v>402</v>
      </c>
      <c r="AQ4" s="749" t="s">
        <v>403</v>
      </c>
      <c r="AR4" s="749" t="s">
        <v>404</v>
      </c>
      <c r="AS4" s="749" t="s">
        <v>405</v>
      </c>
      <c r="AT4" s="749" t="s">
        <v>406</v>
      </c>
      <c r="AU4" s="749" t="s">
        <v>407</v>
      </c>
      <c r="AV4" s="749" t="s">
        <v>408</v>
      </c>
      <c r="AW4" s="749" t="s">
        <v>409</v>
      </c>
      <c r="AX4" s="749" t="s">
        <v>410</v>
      </c>
      <c r="AY4" s="749" t="s">
        <v>411</v>
      </c>
      <c r="AZ4" s="749" t="s">
        <v>412</v>
      </c>
      <c r="BA4" s="749" t="s">
        <v>413</v>
      </c>
      <c r="BB4" s="749" t="s">
        <v>414</v>
      </c>
      <c r="BC4" s="749" t="s">
        <v>415</v>
      </c>
      <c r="BD4" s="749" t="s">
        <v>416</v>
      </c>
      <c r="BE4" s="749" t="s">
        <v>417</v>
      </c>
      <c r="BF4" s="749" t="s">
        <v>418</v>
      </c>
      <c r="BG4" s="749" t="s">
        <v>419</v>
      </c>
      <c r="BH4" s="749" t="s">
        <v>420</v>
      </c>
      <c r="BI4" s="749" t="s">
        <v>421</v>
      </c>
      <c r="BJ4" s="749" t="s">
        <v>422</v>
      </c>
      <c r="BK4" s="749" t="s">
        <v>423</v>
      </c>
      <c r="BL4" s="749" t="s">
        <v>424</v>
      </c>
      <c r="BM4" s="749" t="s">
        <v>425</v>
      </c>
      <c r="BN4" s="749" t="s">
        <v>426</v>
      </c>
      <c r="BO4" s="749" t="s">
        <v>427</v>
      </c>
      <c r="BP4" s="749" t="s">
        <v>428</v>
      </c>
      <c r="BQ4" s="749" t="s">
        <v>429</v>
      </c>
      <c r="BR4" s="749" t="s">
        <v>430</v>
      </c>
      <c r="BS4" s="749" t="s">
        <v>431</v>
      </c>
      <c r="BT4" s="749" t="s">
        <v>432</v>
      </c>
      <c r="BU4" s="749" t="s">
        <v>433</v>
      </c>
      <c r="BV4" s="749" t="s">
        <v>434</v>
      </c>
      <c r="BW4" s="749" t="s">
        <v>435</v>
      </c>
      <c r="BX4" s="749" t="s">
        <v>436</v>
      </c>
      <c r="BY4" s="749" t="s">
        <v>437</v>
      </c>
      <c r="BZ4" s="749" t="s">
        <v>438</v>
      </c>
      <c r="CA4" s="749" t="s">
        <v>439</v>
      </c>
      <c r="CB4" s="749" t="s">
        <v>440</v>
      </c>
      <c r="CC4" s="749" t="s">
        <v>441</v>
      </c>
      <c r="CD4" s="749" t="s">
        <v>442</v>
      </c>
      <c r="CE4" s="751" t="s">
        <v>443</v>
      </c>
      <c r="CF4" s="749" t="s">
        <v>444</v>
      </c>
      <c r="CG4" s="749" t="s">
        <v>445</v>
      </c>
      <c r="CH4" s="749" t="s">
        <v>446</v>
      </c>
      <c r="CI4" s="749" t="s">
        <v>447</v>
      </c>
      <c r="CJ4" s="749" t="s">
        <v>448</v>
      </c>
      <c r="CK4" s="749" t="s">
        <v>449</v>
      </c>
      <c r="CL4" s="749" t="s">
        <v>450</v>
      </c>
      <c r="CM4" s="749" t="s">
        <v>451</v>
      </c>
      <c r="CN4" s="749" t="s">
        <v>452</v>
      </c>
      <c r="CO4" s="749" t="s">
        <v>453</v>
      </c>
      <c r="CP4" s="749" t="s">
        <v>454</v>
      </c>
      <c r="CQ4" s="749" t="s">
        <v>455</v>
      </c>
      <c r="CR4" s="749" t="s">
        <v>456</v>
      </c>
      <c r="CS4" s="749" t="s">
        <v>457</v>
      </c>
      <c r="CT4" s="749" t="s">
        <v>458</v>
      </c>
      <c r="CU4" s="749" t="s">
        <v>459</v>
      </c>
      <c r="CV4" s="749" t="s">
        <v>460</v>
      </c>
      <c r="CW4" s="749" t="s">
        <v>461</v>
      </c>
      <c r="CX4" s="749" t="s">
        <v>462</v>
      </c>
      <c r="CY4" s="752" t="s">
        <v>463</v>
      </c>
      <c r="CZ4" s="753" t="s">
        <v>464</v>
      </c>
      <c r="DA4" s="753" t="s">
        <v>465</v>
      </c>
      <c r="DB4" s="753" t="s">
        <v>466</v>
      </c>
      <c r="DC4" s="753" t="s">
        <v>467</v>
      </c>
      <c r="DD4" s="753" t="s">
        <v>468</v>
      </c>
      <c r="DE4" s="753" t="s">
        <v>469</v>
      </c>
      <c r="DF4" s="753" t="s">
        <v>470</v>
      </c>
      <c r="DG4" s="753" t="s">
        <v>471</v>
      </c>
      <c r="DH4" s="753" t="s">
        <v>472</v>
      </c>
      <c r="DI4" s="753" t="s">
        <v>473</v>
      </c>
      <c r="DJ4" s="753" t="s">
        <v>474</v>
      </c>
      <c r="DK4" s="753" t="s">
        <v>475</v>
      </c>
      <c r="DL4" s="753" t="s">
        <v>476</v>
      </c>
      <c r="DM4" s="753" t="s">
        <v>477</v>
      </c>
      <c r="DN4" s="753" t="s">
        <v>478</v>
      </c>
      <c r="DO4" s="753" t="s">
        <v>479</v>
      </c>
      <c r="DP4" s="753" t="s">
        <v>480</v>
      </c>
      <c r="DQ4" s="753" t="s">
        <v>481</v>
      </c>
      <c r="DR4" s="753" t="s">
        <v>482</v>
      </c>
      <c r="DS4" s="753" t="s">
        <v>483</v>
      </c>
      <c r="DT4" s="753" t="s">
        <v>484</v>
      </c>
      <c r="DU4" s="753" t="s">
        <v>485</v>
      </c>
      <c r="DV4" s="753" t="s">
        <v>486</v>
      </c>
      <c r="DW4" s="754" t="s">
        <v>487</v>
      </c>
      <c r="DX4" s="810"/>
    </row>
    <row r="5" spans="2:128" x14ac:dyDescent="0.2">
      <c r="B5" s="672" t="s">
        <v>488</v>
      </c>
      <c r="C5" s="673" t="s">
        <v>489</v>
      </c>
      <c r="D5" s="674"/>
      <c r="E5" s="675"/>
      <c r="F5" s="676"/>
      <c r="G5" s="676"/>
      <c r="H5" s="676"/>
      <c r="I5" s="676"/>
      <c r="J5" s="676"/>
      <c r="K5" s="676"/>
      <c r="L5" s="676"/>
      <c r="M5" s="676"/>
      <c r="N5" s="676"/>
      <c r="O5" s="676"/>
      <c r="P5" s="676"/>
      <c r="Q5" s="676"/>
      <c r="R5" s="677"/>
      <c r="S5" s="811"/>
      <c r="T5" s="812"/>
      <c r="U5" s="678"/>
      <c r="V5" s="675"/>
      <c r="W5" s="675"/>
      <c r="X5" s="679"/>
      <c r="Y5" s="679"/>
      <c r="Z5" s="679"/>
      <c r="AA5" s="679"/>
      <c r="AB5" s="679"/>
      <c r="AC5" s="813"/>
      <c r="AD5" s="813"/>
      <c r="AE5" s="813"/>
      <c r="AF5" s="813"/>
      <c r="AG5" s="813"/>
      <c r="AH5" s="813"/>
      <c r="AI5" s="813"/>
      <c r="AJ5" s="813"/>
      <c r="AK5" s="680"/>
      <c r="AL5" s="680"/>
      <c r="AM5" s="680"/>
      <c r="AN5" s="680"/>
      <c r="AO5" s="680"/>
      <c r="AP5" s="680"/>
      <c r="AQ5" s="680"/>
      <c r="AR5" s="680"/>
      <c r="AS5" s="680"/>
      <c r="AT5" s="680"/>
      <c r="AU5" s="680"/>
      <c r="AV5" s="680"/>
      <c r="AW5" s="680"/>
      <c r="AX5" s="680"/>
      <c r="AY5" s="680"/>
      <c r="AZ5" s="680"/>
      <c r="BA5" s="680"/>
      <c r="BB5" s="680"/>
      <c r="BC5" s="680"/>
      <c r="BD5" s="680"/>
      <c r="BE5" s="680"/>
      <c r="BF5" s="680"/>
      <c r="BG5" s="680"/>
      <c r="BH5" s="680"/>
      <c r="BI5" s="680"/>
      <c r="BJ5" s="680"/>
      <c r="BK5" s="680"/>
      <c r="BL5" s="680"/>
      <c r="BM5" s="680"/>
      <c r="BN5" s="680"/>
      <c r="BO5" s="680"/>
      <c r="BP5" s="680"/>
      <c r="BQ5" s="680"/>
      <c r="BR5" s="680"/>
      <c r="BS5" s="680"/>
      <c r="BT5" s="680"/>
      <c r="BU5" s="680"/>
      <c r="BV5" s="680"/>
      <c r="BW5" s="680"/>
      <c r="BX5" s="680"/>
      <c r="BY5" s="680"/>
      <c r="BZ5" s="680"/>
      <c r="CA5" s="680"/>
      <c r="CB5" s="680"/>
      <c r="CC5" s="680"/>
      <c r="CD5" s="680"/>
      <c r="CE5" s="680"/>
      <c r="CF5" s="680"/>
      <c r="CG5" s="680"/>
      <c r="CH5" s="814"/>
      <c r="CI5" s="680"/>
      <c r="CJ5" s="680"/>
      <c r="CK5" s="680"/>
      <c r="CL5" s="680"/>
      <c r="CM5" s="680"/>
      <c r="CN5" s="680"/>
      <c r="CO5" s="680"/>
      <c r="CP5" s="680"/>
      <c r="CQ5" s="680"/>
      <c r="CR5" s="680"/>
      <c r="CS5" s="680"/>
      <c r="CT5" s="680"/>
      <c r="CU5" s="680"/>
      <c r="CV5" s="680"/>
      <c r="CW5" s="680"/>
      <c r="CX5" s="680"/>
      <c r="CY5" s="681"/>
      <c r="CZ5" s="682"/>
      <c r="DA5" s="683"/>
      <c r="DB5" s="683"/>
      <c r="DC5" s="683"/>
      <c r="DD5" s="683"/>
      <c r="DE5" s="683"/>
      <c r="DF5" s="683"/>
      <c r="DG5" s="683"/>
      <c r="DH5" s="683"/>
      <c r="DI5" s="683"/>
      <c r="DJ5" s="683"/>
      <c r="DK5" s="683"/>
      <c r="DL5" s="683"/>
      <c r="DM5" s="683"/>
      <c r="DN5" s="683"/>
      <c r="DO5" s="683"/>
      <c r="DP5" s="683"/>
      <c r="DQ5" s="683"/>
      <c r="DR5" s="683"/>
      <c r="DS5" s="683"/>
      <c r="DT5" s="683"/>
      <c r="DU5" s="683"/>
      <c r="DV5" s="683"/>
      <c r="DW5" s="684"/>
      <c r="DX5" s="683"/>
    </row>
    <row r="6" spans="2:128" ht="25.5" x14ac:dyDescent="0.2">
      <c r="B6" s="685" t="s">
        <v>490</v>
      </c>
      <c r="C6" s="815" t="s">
        <v>491</v>
      </c>
      <c r="D6" s="816"/>
      <c r="E6" s="679"/>
      <c r="F6" s="686"/>
      <c r="G6" s="686"/>
      <c r="H6" s="687"/>
      <c r="I6" s="687"/>
      <c r="J6" s="687"/>
      <c r="K6" s="687"/>
      <c r="L6" s="687"/>
      <c r="M6" s="687"/>
      <c r="N6" s="687"/>
      <c r="O6" s="687"/>
      <c r="P6" s="687"/>
      <c r="Q6" s="687"/>
      <c r="R6" s="688"/>
      <c r="S6" s="811"/>
      <c r="T6" s="812"/>
      <c r="U6" s="689" t="s">
        <v>492</v>
      </c>
      <c r="V6" s="679"/>
      <c r="W6" s="679"/>
      <c r="X6" s="679">
        <f t="shared" ref="X6:BC6" si="4">SUMIF($C:$C,"58.1x",X:X)</f>
        <v>0</v>
      </c>
      <c r="Y6" s="679">
        <f t="shared" si="4"/>
        <v>0</v>
      </c>
      <c r="Z6" s="679">
        <f t="shared" si="4"/>
        <v>0</v>
      </c>
      <c r="AA6" s="679">
        <f t="shared" si="4"/>
        <v>0</v>
      </c>
      <c r="AB6" s="679">
        <f t="shared" si="4"/>
        <v>0</v>
      </c>
      <c r="AC6" s="679">
        <f t="shared" si="4"/>
        <v>0</v>
      </c>
      <c r="AD6" s="679">
        <f t="shared" si="4"/>
        <v>0</v>
      </c>
      <c r="AE6" s="679">
        <f t="shared" si="4"/>
        <v>0</v>
      </c>
      <c r="AF6" s="679">
        <f t="shared" si="4"/>
        <v>0</v>
      </c>
      <c r="AG6" s="679">
        <f t="shared" si="4"/>
        <v>0</v>
      </c>
      <c r="AH6" s="679">
        <f t="shared" si="4"/>
        <v>0</v>
      </c>
      <c r="AI6" s="679">
        <f t="shared" si="4"/>
        <v>0</v>
      </c>
      <c r="AJ6" s="679">
        <f t="shared" si="4"/>
        <v>0</v>
      </c>
      <c r="AK6" s="679">
        <f t="shared" si="4"/>
        <v>0</v>
      </c>
      <c r="AL6" s="679">
        <f t="shared" si="4"/>
        <v>0</v>
      </c>
      <c r="AM6" s="679">
        <f t="shared" si="4"/>
        <v>0</v>
      </c>
      <c r="AN6" s="679">
        <f t="shared" si="4"/>
        <v>0</v>
      </c>
      <c r="AO6" s="679">
        <f t="shared" si="4"/>
        <v>0</v>
      </c>
      <c r="AP6" s="679">
        <f t="shared" si="4"/>
        <v>0</v>
      </c>
      <c r="AQ6" s="679">
        <f t="shared" si="4"/>
        <v>0</v>
      </c>
      <c r="AR6" s="679">
        <f t="shared" si="4"/>
        <v>0</v>
      </c>
      <c r="AS6" s="679">
        <f t="shared" si="4"/>
        <v>0</v>
      </c>
      <c r="AT6" s="679">
        <f t="shared" si="4"/>
        <v>0</v>
      </c>
      <c r="AU6" s="679">
        <f t="shared" si="4"/>
        <v>0</v>
      </c>
      <c r="AV6" s="679">
        <f t="shared" si="4"/>
        <v>0</v>
      </c>
      <c r="AW6" s="679">
        <f t="shared" si="4"/>
        <v>0</v>
      </c>
      <c r="AX6" s="679">
        <f t="shared" si="4"/>
        <v>0</v>
      </c>
      <c r="AY6" s="679">
        <f t="shared" si="4"/>
        <v>0</v>
      </c>
      <c r="AZ6" s="679">
        <f t="shared" si="4"/>
        <v>0</v>
      </c>
      <c r="BA6" s="679">
        <f t="shared" si="4"/>
        <v>0</v>
      </c>
      <c r="BB6" s="679">
        <f t="shared" si="4"/>
        <v>0</v>
      </c>
      <c r="BC6" s="679">
        <f t="shared" si="4"/>
        <v>0</v>
      </c>
      <c r="BD6" s="679">
        <f t="shared" ref="BD6:CI6" si="5">SUMIF($C:$C,"58.1x",BD:BD)</f>
        <v>0</v>
      </c>
      <c r="BE6" s="679">
        <f t="shared" si="5"/>
        <v>0</v>
      </c>
      <c r="BF6" s="679">
        <f t="shared" si="5"/>
        <v>0</v>
      </c>
      <c r="BG6" s="679">
        <f t="shared" si="5"/>
        <v>0</v>
      </c>
      <c r="BH6" s="679">
        <f t="shared" si="5"/>
        <v>0</v>
      </c>
      <c r="BI6" s="679">
        <f t="shared" si="5"/>
        <v>0</v>
      </c>
      <c r="BJ6" s="679">
        <f t="shared" si="5"/>
        <v>0</v>
      </c>
      <c r="BK6" s="679">
        <f t="shared" si="5"/>
        <v>0</v>
      </c>
      <c r="BL6" s="679">
        <f t="shared" si="5"/>
        <v>0</v>
      </c>
      <c r="BM6" s="679">
        <f t="shared" si="5"/>
        <v>0</v>
      </c>
      <c r="BN6" s="679">
        <f t="shared" si="5"/>
        <v>0</v>
      </c>
      <c r="BO6" s="679">
        <f t="shared" si="5"/>
        <v>0</v>
      </c>
      <c r="BP6" s="679">
        <f t="shared" si="5"/>
        <v>0</v>
      </c>
      <c r="BQ6" s="679">
        <f t="shared" si="5"/>
        <v>0</v>
      </c>
      <c r="BR6" s="679">
        <f t="shared" si="5"/>
        <v>0</v>
      </c>
      <c r="BS6" s="679">
        <f t="shared" si="5"/>
        <v>0</v>
      </c>
      <c r="BT6" s="679">
        <f t="shared" si="5"/>
        <v>0</v>
      </c>
      <c r="BU6" s="679">
        <f t="shared" si="5"/>
        <v>0</v>
      </c>
      <c r="BV6" s="679">
        <f t="shared" si="5"/>
        <v>0</v>
      </c>
      <c r="BW6" s="679">
        <f t="shared" si="5"/>
        <v>0</v>
      </c>
      <c r="BX6" s="679">
        <f t="shared" si="5"/>
        <v>0</v>
      </c>
      <c r="BY6" s="679">
        <f t="shared" si="5"/>
        <v>0</v>
      </c>
      <c r="BZ6" s="679">
        <f t="shared" si="5"/>
        <v>0</v>
      </c>
      <c r="CA6" s="679">
        <f t="shared" si="5"/>
        <v>0</v>
      </c>
      <c r="CB6" s="679">
        <f t="shared" si="5"/>
        <v>0</v>
      </c>
      <c r="CC6" s="679">
        <f t="shared" si="5"/>
        <v>0</v>
      </c>
      <c r="CD6" s="679">
        <f t="shared" si="5"/>
        <v>0</v>
      </c>
      <c r="CE6" s="679">
        <f t="shared" si="5"/>
        <v>0</v>
      </c>
      <c r="CF6" s="679">
        <f t="shared" si="5"/>
        <v>0</v>
      </c>
      <c r="CG6" s="679">
        <f t="shared" si="5"/>
        <v>0</v>
      </c>
      <c r="CH6" s="679">
        <f t="shared" si="5"/>
        <v>0</v>
      </c>
      <c r="CI6" s="679">
        <f t="shared" si="5"/>
        <v>0</v>
      </c>
      <c r="CJ6" s="679">
        <f t="shared" ref="CJ6:DO6" si="6">SUMIF($C:$C,"58.1x",CJ:CJ)</f>
        <v>0</v>
      </c>
      <c r="CK6" s="679">
        <f t="shared" si="6"/>
        <v>0</v>
      </c>
      <c r="CL6" s="679">
        <f t="shared" si="6"/>
        <v>0</v>
      </c>
      <c r="CM6" s="679">
        <f t="shared" si="6"/>
        <v>0</v>
      </c>
      <c r="CN6" s="679">
        <f t="shared" si="6"/>
        <v>0</v>
      </c>
      <c r="CO6" s="679">
        <f t="shared" si="6"/>
        <v>0</v>
      </c>
      <c r="CP6" s="679">
        <f t="shared" si="6"/>
        <v>0</v>
      </c>
      <c r="CQ6" s="679">
        <f t="shared" si="6"/>
        <v>0</v>
      </c>
      <c r="CR6" s="679">
        <f t="shared" si="6"/>
        <v>0</v>
      </c>
      <c r="CS6" s="679">
        <f t="shared" si="6"/>
        <v>0</v>
      </c>
      <c r="CT6" s="679">
        <f t="shared" si="6"/>
        <v>0</v>
      </c>
      <c r="CU6" s="679">
        <f t="shared" si="6"/>
        <v>0</v>
      </c>
      <c r="CV6" s="679">
        <f t="shared" si="6"/>
        <v>0</v>
      </c>
      <c r="CW6" s="679">
        <f t="shared" si="6"/>
        <v>0</v>
      </c>
      <c r="CX6" s="679">
        <f t="shared" si="6"/>
        <v>0</v>
      </c>
      <c r="CY6" s="690">
        <f t="shared" si="6"/>
        <v>0</v>
      </c>
      <c r="CZ6" s="691">
        <f t="shared" si="6"/>
        <v>0</v>
      </c>
      <c r="DA6" s="691">
        <f t="shared" si="6"/>
        <v>0</v>
      </c>
      <c r="DB6" s="691">
        <f t="shared" si="6"/>
        <v>0</v>
      </c>
      <c r="DC6" s="691">
        <f t="shared" si="6"/>
        <v>0</v>
      </c>
      <c r="DD6" s="691">
        <f t="shared" si="6"/>
        <v>0</v>
      </c>
      <c r="DE6" s="691">
        <f t="shared" si="6"/>
        <v>0</v>
      </c>
      <c r="DF6" s="691">
        <f t="shared" si="6"/>
        <v>0</v>
      </c>
      <c r="DG6" s="691">
        <f t="shared" si="6"/>
        <v>0</v>
      </c>
      <c r="DH6" s="691">
        <f t="shared" si="6"/>
        <v>0</v>
      </c>
      <c r="DI6" s="691">
        <f t="shared" si="6"/>
        <v>0</v>
      </c>
      <c r="DJ6" s="691">
        <f t="shared" si="6"/>
        <v>0</v>
      </c>
      <c r="DK6" s="691">
        <f t="shared" si="6"/>
        <v>0</v>
      </c>
      <c r="DL6" s="691">
        <f t="shared" si="6"/>
        <v>0</v>
      </c>
      <c r="DM6" s="691">
        <f t="shared" si="6"/>
        <v>0</v>
      </c>
      <c r="DN6" s="691">
        <f t="shared" si="6"/>
        <v>0</v>
      </c>
      <c r="DO6" s="691">
        <f t="shared" si="6"/>
        <v>0</v>
      </c>
      <c r="DP6" s="691">
        <f t="shared" ref="DP6:DW6" si="7">SUMIF($C:$C,"58.1x",DP:DP)</f>
        <v>0</v>
      </c>
      <c r="DQ6" s="691">
        <f t="shared" si="7"/>
        <v>0</v>
      </c>
      <c r="DR6" s="691">
        <f t="shared" si="7"/>
        <v>0</v>
      </c>
      <c r="DS6" s="691">
        <f t="shared" si="7"/>
        <v>0</v>
      </c>
      <c r="DT6" s="691">
        <f t="shared" si="7"/>
        <v>0</v>
      </c>
      <c r="DU6" s="691">
        <f t="shared" si="7"/>
        <v>0</v>
      </c>
      <c r="DV6" s="691">
        <f t="shared" si="7"/>
        <v>0</v>
      </c>
      <c r="DW6" s="692">
        <f t="shared" si="7"/>
        <v>0</v>
      </c>
      <c r="DX6" s="683"/>
    </row>
    <row r="7" spans="2:128" ht="38.25" x14ac:dyDescent="0.2">
      <c r="B7" s="881" t="s">
        <v>493</v>
      </c>
      <c r="C7" s="882" t="s">
        <v>880</v>
      </c>
      <c r="D7" s="883" t="s">
        <v>886</v>
      </c>
      <c r="E7" s="884" t="s">
        <v>550</v>
      </c>
      <c r="F7" s="885" t="s">
        <v>780</v>
      </c>
      <c r="G7" s="886" t="s">
        <v>781</v>
      </c>
      <c r="H7" s="887" t="s">
        <v>495</v>
      </c>
      <c r="I7" s="888">
        <f>MAX(X7:AV7)</f>
        <v>4.9249999999999998</v>
      </c>
      <c r="J7" s="887">
        <f>SUMPRODUCT($X$2:$CY$2,$X7:$CY7)*365</f>
        <v>42885.828836246917</v>
      </c>
      <c r="K7" s="887">
        <f>SUMPRODUCT($X$2:$CY$2,$X8:$CY8)+SUMPRODUCT($X$2:$CY$2,$X9:$CY9)+SUMPRODUCT($X$2:$CY$2,$X10:$CY10)</f>
        <v>23555.506452480869</v>
      </c>
      <c r="L7" s="887">
        <f>SUMPRODUCT($X$2:$CY$2,$X11:$CY11) +SUMPRODUCT($X$2:$CY$2,$X12:$CY12)</f>
        <v>3695.4549695908563</v>
      </c>
      <c r="M7" s="887">
        <f>SUMPRODUCT($X$2:$CY$2,$X13:$CY13)</f>
        <v>0</v>
      </c>
      <c r="N7" s="887">
        <f>SUMPRODUCT($X$2:$CY$2,$X16:$CY16) +SUMPRODUCT($X$2:$CY$2,$X17:$CY17)</f>
        <v>0</v>
      </c>
      <c r="O7" s="887">
        <f>SUMPRODUCT($X$2:$CY$2,$X14:$CY14) +SUMPRODUCT($X$2:$CY$2,$X15:$CY15) +SUMPRODUCT($X$2:$CY$2,$X18:$CY18)</f>
        <v>0</v>
      </c>
      <c r="P7" s="887">
        <f>SUM(K7:O7)</f>
        <v>27250.961422071727</v>
      </c>
      <c r="Q7" s="887">
        <f>(SUM(K7:M7)*100000)/(J7*1000)</f>
        <v>63.54304478088887</v>
      </c>
      <c r="R7" s="889">
        <f>(P7*100000)/(J7*1000)</f>
        <v>63.54304478088887</v>
      </c>
      <c r="S7" s="890">
        <v>3</v>
      </c>
      <c r="T7" s="891">
        <v>3</v>
      </c>
      <c r="U7" s="892" t="s">
        <v>496</v>
      </c>
      <c r="V7" s="893" t="s">
        <v>124</v>
      </c>
      <c r="W7" s="894" t="s">
        <v>75</v>
      </c>
      <c r="X7" s="895"/>
      <c r="Y7" s="895"/>
      <c r="Z7" s="895"/>
      <c r="AA7" s="895"/>
      <c r="AB7" s="895"/>
      <c r="AC7" s="895">
        <v>4.9249999999999998</v>
      </c>
      <c r="AD7" s="895">
        <v>4.9249999999999998</v>
      </c>
      <c r="AE7" s="895">
        <v>4.9249999999999998</v>
      </c>
      <c r="AF7" s="895">
        <v>4.9249999999999998</v>
      </c>
      <c r="AG7" s="895">
        <v>4.9249999999999998</v>
      </c>
      <c r="AH7" s="895">
        <v>4.9249999999999998</v>
      </c>
      <c r="AI7" s="895">
        <v>4.9249999999999998</v>
      </c>
      <c r="AJ7" s="895">
        <v>4.9249999999999998</v>
      </c>
      <c r="AK7" s="896">
        <v>4.9249999999999998</v>
      </c>
      <c r="AL7" s="896">
        <v>4.9249999999999998</v>
      </c>
      <c r="AM7" s="896">
        <v>4.9249999999999998</v>
      </c>
      <c r="AN7" s="896">
        <v>4.9249999999999998</v>
      </c>
      <c r="AO7" s="896">
        <v>4.9249999999999998</v>
      </c>
      <c r="AP7" s="896">
        <v>4.9249999999999998</v>
      </c>
      <c r="AQ7" s="896">
        <v>4.9249999999999998</v>
      </c>
      <c r="AR7" s="896">
        <v>4.9249999999999998</v>
      </c>
      <c r="AS7" s="896">
        <v>4.9249999999999998</v>
      </c>
      <c r="AT7" s="896">
        <v>4.9249999999999998</v>
      </c>
      <c r="AU7" s="896">
        <v>4.9249999999999998</v>
      </c>
      <c r="AV7" s="896">
        <v>4.9249999999999998</v>
      </c>
      <c r="AW7" s="896">
        <v>4.9249999999999998</v>
      </c>
      <c r="AX7" s="896">
        <v>4.9249999999999998</v>
      </c>
      <c r="AY7" s="896">
        <v>4.9249999999999998</v>
      </c>
      <c r="AZ7" s="896">
        <v>4.9249999999999998</v>
      </c>
      <c r="BA7" s="896">
        <v>4.9249999999999998</v>
      </c>
      <c r="BB7" s="896">
        <v>4.9249999999999998</v>
      </c>
      <c r="BC7" s="896">
        <v>4.9249999999999998</v>
      </c>
      <c r="BD7" s="896">
        <v>4.9249999999999998</v>
      </c>
      <c r="BE7" s="896">
        <v>4.9249999999999998</v>
      </c>
      <c r="BF7" s="896">
        <v>4.9249999999999998</v>
      </c>
      <c r="BG7" s="896">
        <v>4.9249999999999998</v>
      </c>
      <c r="BH7" s="896">
        <v>4.9249999999999998</v>
      </c>
      <c r="BI7" s="896">
        <v>4.9249999999999998</v>
      </c>
      <c r="BJ7" s="896">
        <v>4.9249999999999998</v>
      </c>
      <c r="BK7" s="896">
        <v>4.9249999999999998</v>
      </c>
      <c r="BL7" s="896">
        <v>4.9249999999999998</v>
      </c>
      <c r="BM7" s="896">
        <v>4.9249999999999998</v>
      </c>
      <c r="BN7" s="896">
        <v>4.9249999999999998</v>
      </c>
      <c r="BO7" s="896">
        <v>4.9249999999999998</v>
      </c>
      <c r="BP7" s="896">
        <v>4.9249999999999998</v>
      </c>
      <c r="BQ7" s="896">
        <v>4.9249999999999998</v>
      </c>
      <c r="BR7" s="896">
        <v>4.9249999999999998</v>
      </c>
      <c r="BS7" s="896">
        <v>4.9249999999999998</v>
      </c>
      <c r="BT7" s="896">
        <v>4.9249999999999998</v>
      </c>
      <c r="BU7" s="896">
        <v>4.9249999999999998</v>
      </c>
      <c r="BV7" s="896">
        <v>4.9249999999999998</v>
      </c>
      <c r="BW7" s="896">
        <v>4.9249999999999998</v>
      </c>
      <c r="BX7" s="896">
        <v>4.9249999999999998</v>
      </c>
      <c r="BY7" s="896">
        <v>4.9249999999999998</v>
      </c>
      <c r="BZ7" s="896">
        <v>4.9249999999999998</v>
      </c>
      <c r="CA7" s="896">
        <v>4.9249999999999998</v>
      </c>
      <c r="CB7" s="896">
        <v>4.9249999999999998</v>
      </c>
      <c r="CC7" s="896">
        <v>4.9249999999999998</v>
      </c>
      <c r="CD7" s="896">
        <v>4.9249999999999998</v>
      </c>
      <c r="CE7" s="897">
        <v>4.9249999999999998</v>
      </c>
      <c r="CF7" s="897">
        <v>4.9249999999999998</v>
      </c>
      <c r="CG7" s="897">
        <v>4.9249999999999998</v>
      </c>
      <c r="CH7" s="897">
        <v>4.9249999999999998</v>
      </c>
      <c r="CI7" s="897">
        <v>4.9249999999999998</v>
      </c>
      <c r="CJ7" s="897">
        <v>4.9249999999999998</v>
      </c>
      <c r="CK7" s="897">
        <v>4.9249999999999998</v>
      </c>
      <c r="CL7" s="897">
        <v>4.9249999999999998</v>
      </c>
      <c r="CM7" s="897">
        <v>4.9249999999999998</v>
      </c>
      <c r="CN7" s="897">
        <v>4.9249999999999998</v>
      </c>
      <c r="CO7" s="897">
        <v>4.9249999999999998</v>
      </c>
      <c r="CP7" s="897">
        <v>4.9249999999999998</v>
      </c>
      <c r="CQ7" s="897">
        <v>4.9249999999999998</v>
      </c>
      <c r="CR7" s="897">
        <v>4.9249999999999998</v>
      </c>
      <c r="CS7" s="897">
        <v>4.9249999999999998</v>
      </c>
      <c r="CT7" s="897">
        <v>4.9249999999999998</v>
      </c>
      <c r="CU7" s="897">
        <v>4.9249999999999998</v>
      </c>
      <c r="CV7" s="897">
        <v>4.9249999999999998</v>
      </c>
      <c r="CW7" s="897">
        <v>4.9249999999999998</v>
      </c>
      <c r="CX7" s="897">
        <v>4.9249999999999998</v>
      </c>
      <c r="CY7" s="898">
        <v>4.9249999999999998</v>
      </c>
      <c r="CZ7" s="899">
        <v>0</v>
      </c>
      <c r="DA7" s="900">
        <v>0</v>
      </c>
      <c r="DB7" s="900">
        <v>0</v>
      </c>
      <c r="DC7" s="900">
        <v>0</v>
      </c>
      <c r="DD7" s="900">
        <v>0</v>
      </c>
      <c r="DE7" s="900">
        <v>0</v>
      </c>
      <c r="DF7" s="900">
        <v>0</v>
      </c>
      <c r="DG7" s="900">
        <v>0</v>
      </c>
      <c r="DH7" s="900">
        <v>0</v>
      </c>
      <c r="DI7" s="900">
        <v>0</v>
      </c>
      <c r="DJ7" s="900">
        <v>0</v>
      </c>
      <c r="DK7" s="900">
        <v>0</v>
      </c>
      <c r="DL7" s="900">
        <v>0</v>
      </c>
      <c r="DM7" s="900">
        <v>0</v>
      </c>
      <c r="DN7" s="900">
        <v>0</v>
      </c>
      <c r="DO7" s="900">
        <v>0</v>
      </c>
      <c r="DP7" s="900">
        <v>0</v>
      </c>
      <c r="DQ7" s="900">
        <v>0</v>
      </c>
      <c r="DR7" s="900">
        <v>0</v>
      </c>
      <c r="DS7" s="900">
        <v>0</v>
      </c>
      <c r="DT7" s="900">
        <v>0</v>
      </c>
      <c r="DU7" s="900">
        <v>0</v>
      </c>
      <c r="DV7" s="900">
        <v>0</v>
      </c>
      <c r="DW7" s="901">
        <v>0</v>
      </c>
      <c r="DX7" s="902"/>
    </row>
    <row r="8" spans="2:128" x14ac:dyDescent="0.2">
      <c r="B8" s="903"/>
      <c r="C8" s="904"/>
      <c r="D8" s="905"/>
      <c r="E8" s="906"/>
      <c r="F8" s="906"/>
      <c r="G8" s="905"/>
      <c r="H8" s="906"/>
      <c r="I8" s="906"/>
      <c r="J8" s="906"/>
      <c r="K8" s="906"/>
      <c r="L8" s="906"/>
      <c r="M8" s="906"/>
      <c r="N8" s="906"/>
      <c r="O8" s="906"/>
      <c r="P8" s="906"/>
      <c r="Q8" s="906"/>
      <c r="R8" s="907"/>
      <c r="S8" s="906"/>
      <c r="T8" s="906"/>
      <c r="U8" s="908" t="s">
        <v>497</v>
      </c>
      <c r="V8" s="893" t="s">
        <v>124</v>
      </c>
      <c r="W8" s="894" t="s">
        <v>498</v>
      </c>
      <c r="X8" s="895">
        <v>553</v>
      </c>
      <c r="Y8" s="895">
        <v>1107</v>
      </c>
      <c r="Z8" s="895">
        <v>2214</v>
      </c>
      <c r="AA8" s="895">
        <v>3321</v>
      </c>
      <c r="AB8" s="895">
        <v>3874</v>
      </c>
      <c r="AC8" s="895"/>
      <c r="AD8" s="895"/>
      <c r="AE8" s="895"/>
      <c r="AF8" s="895"/>
      <c r="AG8" s="895"/>
      <c r="AH8" s="895"/>
      <c r="AI8" s="895"/>
      <c r="AJ8" s="895"/>
      <c r="AK8" s="896"/>
      <c r="AL8" s="896">
        <v>71.388500000000008</v>
      </c>
      <c r="AM8" s="896">
        <v>214.16549999999998</v>
      </c>
      <c r="AN8" s="896">
        <v>856.66199999999992</v>
      </c>
      <c r="AO8" s="896">
        <v>214.16549999999998</v>
      </c>
      <c r="AP8" s="896">
        <v>71.388500000000008</v>
      </c>
      <c r="AQ8" s="896">
        <v>59.235900000000008</v>
      </c>
      <c r="AR8" s="896">
        <v>148.08975000000001</v>
      </c>
      <c r="AS8" s="896">
        <v>207.32565</v>
      </c>
      <c r="AT8" s="896">
        <v>148.08975000000001</v>
      </c>
      <c r="AU8" s="896">
        <v>29.617950000000004</v>
      </c>
      <c r="AV8" s="896">
        <v>71.388500000000008</v>
      </c>
      <c r="AW8" s="896">
        <v>214.16549999999998</v>
      </c>
      <c r="AX8" s="896">
        <v>856.66199999999992</v>
      </c>
      <c r="AY8" s="896">
        <v>214.16549999999998</v>
      </c>
      <c r="AZ8" s="896">
        <v>71.388500000000008</v>
      </c>
      <c r="BA8" s="896"/>
      <c r="BB8" s="896"/>
      <c r="BC8" s="896"/>
      <c r="BD8" s="896"/>
      <c r="BE8" s="896"/>
      <c r="BF8" s="896"/>
      <c r="BG8" s="896"/>
      <c r="BH8" s="896"/>
      <c r="BI8" s="896"/>
      <c r="BJ8" s="896"/>
      <c r="BK8" s="896">
        <v>130.62440000000001</v>
      </c>
      <c r="BL8" s="896">
        <v>362.25524999999999</v>
      </c>
      <c r="BM8" s="896">
        <v>1063.98765</v>
      </c>
      <c r="BN8" s="896">
        <v>362.25524999999999</v>
      </c>
      <c r="BO8" s="896">
        <v>101.00645000000002</v>
      </c>
      <c r="BP8" s="896"/>
      <c r="BQ8" s="896"/>
      <c r="BR8" s="896"/>
      <c r="BS8" s="896"/>
      <c r="BT8" s="896"/>
      <c r="BU8" s="896">
        <v>71.388500000000008</v>
      </c>
      <c r="BV8" s="896">
        <v>214.16549999999998</v>
      </c>
      <c r="BW8" s="896">
        <v>856.66199999999992</v>
      </c>
      <c r="BX8" s="896">
        <v>214.16549999999998</v>
      </c>
      <c r="BY8" s="896">
        <v>71.388500000000008</v>
      </c>
      <c r="BZ8" s="896"/>
      <c r="CA8" s="896"/>
      <c r="CB8" s="896"/>
      <c r="CC8" s="896"/>
      <c r="CD8" s="896"/>
      <c r="CE8" s="897">
        <v>276.43420000000003</v>
      </c>
      <c r="CF8" s="897">
        <v>552.86840000000007</v>
      </c>
      <c r="CG8" s="897">
        <v>1105.7368000000001</v>
      </c>
      <c r="CH8" s="897">
        <v>552.86840000000007</v>
      </c>
      <c r="CI8" s="897">
        <v>276.43420000000003</v>
      </c>
      <c r="CJ8" s="897">
        <v>71.388500000000008</v>
      </c>
      <c r="CK8" s="897">
        <v>214.16549999999998</v>
      </c>
      <c r="CL8" s="897">
        <v>856.66199999999992</v>
      </c>
      <c r="CM8" s="897">
        <v>214.16549999999998</v>
      </c>
      <c r="CN8" s="897">
        <v>71.388500000000008</v>
      </c>
      <c r="CO8" s="897"/>
      <c r="CP8" s="897"/>
      <c r="CQ8" s="897"/>
      <c r="CR8" s="897"/>
      <c r="CS8" s="897"/>
      <c r="CT8" s="897">
        <v>71.388500000000008</v>
      </c>
      <c r="CU8" s="897">
        <v>214.16549999999998</v>
      </c>
      <c r="CV8" s="897">
        <v>856.66199999999992</v>
      </c>
      <c r="CW8" s="897">
        <v>214.16549999999998</v>
      </c>
      <c r="CX8" s="897">
        <v>71.388500000000008</v>
      </c>
      <c r="CY8" s="898"/>
      <c r="CZ8" s="899">
        <v>0</v>
      </c>
      <c r="DA8" s="900">
        <v>0</v>
      </c>
      <c r="DB8" s="900">
        <v>0</v>
      </c>
      <c r="DC8" s="900">
        <v>0</v>
      </c>
      <c r="DD8" s="900">
        <v>0</v>
      </c>
      <c r="DE8" s="900">
        <v>0</v>
      </c>
      <c r="DF8" s="900">
        <v>0</v>
      </c>
      <c r="DG8" s="900">
        <v>0</v>
      </c>
      <c r="DH8" s="900">
        <v>0</v>
      </c>
      <c r="DI8" s="900">
        <v>0</v>
      </c>
      <c r="DJ8" s="900">
        <v>0</v>
      </c>
      <c r="DK8" s="900">
        <v>0</v>
      </c>
      <c r="DL8" s="900">
        <v>0</v>
      </c>
      <c r="DM8" s="900">
        <v>0</v>
      </c>
      <c r="DN8" s="900">
        <v>0</v>
      </c>
      <c r="DO8" s="900">
        <v>0</v>
      </c>
      <c r="DP8" s="900">
        <v>0</v>
      </c>
      <c r="DQ8" s="900">
        <v>0</v>
      </c>
      <c r="DR8" s="900">
        <v>0</v>
      </c>
      <c r="DS8" s="900">
        <v>0</v>
      </c>
      <c r="DT8" s="900">
        <v>0</v>
      </c>
      <c r="DU8" s="900">
        <v>0</v>
      </c>
      <c r="DV8" s="900">
        <v>0</v>
      </c>
      <c r="DW8" s="901">
        <v>0</v>
      </c>
      <c r="DX8" s="902"/>
    </row>
    <row r="9" spans="2:128" x14ac:dyDescent="0.2">
      <c r="B9" s="909"/>
      <c r="C9" s="910"/>
      <c r="D9" s="911"/>
      <c r="E9" s="911"/>
      <c r="F9" s="911"/>
      <c r="G9" s="911"/>
      <c r="H9" s="911"/>
      <c r="I9" s="911"/>
      <c r="J9" s="911"/>
      <c r="K9" s="911"/>
      <c r="L9" s="911"/>
      <c r="M9" s="911"/>
      <c r="N9" s="911"/>
      <c r="O9" s="911"/>
      <c r="P9" s="911"/>
      <c r="Q9" s="911"/>
      <c r="R9" s="912"/>
      <c r="S9" s="911"/>
      <c r="T9" s="911"/>
      <c r="U9" s="908" t="s">
        <v>499</v>
      </c>
      <c r="V9" s="893" t="s">
        <v>124</v>
      </c>
      <c r="W9" s="894" t="s">
        <v>498</v>
      </c>
      <c r="X9" s="895"/>
      <c r="Y9" s="895"/>
      <c r="Z9" s="895"/>
      <c r="AA9" s="895"/>
      <c r="AB9" s="895"/>
      <c r="AC9" s="895"/>
      <c r="AD9" s="895"/>
      <c r="AE9" s="895"/>
      <c r="AF9" s="895"/>
      <c r="AG9" s="895"/>
      <c r="AH9" s="895"/>
      <c r="AI9" s="895"/>
      <c r="AJ9" s="895"/>
      <c r="AK9" s="896"/>
      <c r="AL9" s="896"/>
      <c r="AM9" s="896"/>
      <c r="AN9" s="896"/>
      <c r="AO9" s="896"/>
      <c r="AP9" s="896"/>
      <c r="AQ9" s="896"/>
      <c r="AR9" s="896"/>
      <c r="AS9" s="896"/>
      <c r="AT9" s="896"/>
      <c r="AU9" s="896"/>
      <c r="AV9" s="896"/>
      <c r="AW9" s="896"/>
      <c r="AX9" s="896"/>
      <c r="AY9" s="896"/>
      <c r="AZ9" s="896"/>
      <c r="BA9" s="896"/>
      <c r="BB9" s="896"/>
      <c r="BC9" s="896"/>
      <c r="BD9" s="896"/>
      <c r="BE9" s="896"/>
      <c r="BF9" s="896"/>
      <c r="BG9" s="896"/>
      <c r="BH9" s="896"/>
      <c r="BI9" s="896"/>
      <c r="BJ9" s="896"/>
      <c r="BK9" s="896"/>
      <c r="BL9" s="896"/>
      <c r="BM9" s="896"/>
      <c r="BN9" s="896"/>
      <c r="BO9" s="896"/>
      <c r="BP9" s="896"/>
      <c r="BQ9" s="896"/>
      <c r="BR9" s="896"/>
      <c r="BS9" s="896"/>
      <c r="BT9" s="896"/>
      <c r="BU9" s="896"/>
      <c r="BV9" s="896"/>
      <c r="BW9" s="896"/>
      <c r="BX9" s="896"/>
      <c r="BY9" s="896"/>
      <c r="BZ9" s="896"/>
      <c r="CA9" s="896"/>
      <c r="CB9" s="896"/>
      <c r="CC9" s="896"/>
      <c r="CD9" s="896"/>
      <c r="CE9" s="897"/>
      <c r="CF9" s="897"/>
      <c r="CG9" s="897"/>
      <c r="CH9" s="897"/>
      <c r="CI9" s="897"/>
      <c r="CJ9" s="897"/>
      <c r="CK9" s="897"/>
      <c r="CL9" s="897"/>
      <c r="CM9" s="897"/>
      <c r="CN9" s="897"/>
      <c r="CO9" s="897"/>
      <c r="CP9" s="897"/>
      <c r="CQ9" s="897"/>
      <c r="CR9" s="897"/>
      <c r="CS9" s="897"/>
      <c r="CT9" s="897"/>
      <c r="CU9" s="897"/>
      <c r="CV9" s="897"/>
      <c r="CW9" s="897"/>
      <c r="CX9" s="897"/>
      <c r="CY9" s="898"/>
      <c r="CZ9" s="899">
        <v>0</v>
      </c>
      <c r="DA9" s="900">
        <v>0</v>
      </c>
      <c r="DB9" s="900">
        <v>0</v>
      </c>
      <c r="DC9" s="900">
        <v>0</v>
      </c>
      <c r="DD9" s="900">
        <v>0</v>
      </c>
      <c r="DE9" s="900">
        <v>0</v>
      </c>
      <c r="DF9" s="900">
        <v>0</v>
      </c>
      <c r="DG9" s="900">
        <v>0</v>
      </c>
      <c r="DH9" s="900">
        <v>0</v>
      </c>
      <c r="DI9" s="900">
        <v>0</v>
      </c>
      <c r="DJ9" s="900">
        <v>0</v>
      </c>
      <c r="DK9" s="900">
        <v>0</v>
      </c>
      <c r="DL9" s="900">
        <v>0</v>
      </c>
      <c r="DM9" s="900">
        <v>0</v>
      </c>
      <c r="DN9" s="900">
        <v>0</v>
      </c>
      <c r="DO9" s="900">
        <v>0</v>
      </c>
      <c r="DP9" s="900">
        <v>0</v>
      </c>
      <c r="DQ9" s="900">
        <v>0</v>
      </c>
      <c r="DR9" s="900">
        <v>0</v>
      </c>
      <c r="DS9" s="900">
        <v>0</v>
      </c>
      <c r="DT9" s="900">
        <v>0</v>
      </c>
      <c r="DU9" s="900">
        <v>0</v>
      </c>
      <c r="DV9" s="900">
        <v>0</v>
      </c>
      <c r="DW9" s="901">
        <v>0</v>
      </c>
      <c r="DX9" s="902"/>
    </row>
    <row r="10" spans="2:128" x14ac:dyDescent="0.2">
      <c r="B10" s="909"/>
      <c r="C10" s="910"/>
      <c r="D10" s="911"/>
      <c r="E10" s="911"/>
      <c r="F10" s="911"/>
      <c r="G10" s="911"/>
      <c r="H10" s="911"/>
      <c r="I10" s="911"/>
      <c r="J10" s="911"/>
      <c r="K10" s="911"/>
      <c r="L10" s="911"/>
      <c r="M10" s="911"/>
      <c r="N10" s="911"/>
      <c r="O10" s="911"/>
      <c r="P10" s="911"/>
      <c r="Q10" s="911"/>
      <c r="R10" s="912"/>
      <c r="S10" s="911"/>
      <c r="T10" s="911"/>
      <c r="U10" s="908" t="s">
        <v>772</v>
      </c>
      <c r="V10" s="893" t="s">
        <v>124</v>
      </c>
      <c r="W10" s="894" t="s">
        <v>498</v>
      </c>
      <c r="X10" s="895">
        <v>19.908000000000001</v>
      </c>
      <c r="Y10" s="895">
        <v>59.76</v>
      </c>
      <c r="Z10" s="895">
        <v>139.464</v>
      </c>
      <c r="AA10" s="895">
        <v>259.02</v>
      </c>
      <c r="AB10" s="895">
        <v>398.48400000000004</v>
      </c>
      <c r="AC10" s="895">
        <v>398.48400000000004</v>
      </c>
      <c r="AD10" s="895">
        <v>398.48400000000004</v>
      </c>
      <c r="AE10" s="895">
        <v>398.48400000000004</v>
      </c>
      <c r="AF10" s="895">
        <v>398.48400000000004</v>
      </c>
      <c r="AG10" s="895">
        <v>398.48400000000004</v>
      </c>
      <c r="AH10" s="895">
        <v>398.48400000000004</v>
      </c>
      <c r="AI10" s="895">
        <v>398.48400000000004</v>
      </c>
      <c r="AJ10" s="895">
        <v>398.48400000000004</v>
      </c>
      <c r="AK10" s="896">
        <v>398.48400000000004</v>
      </c>
      <c r="AL10" s="896">
        <v>398.48400000000004</v>
      </c>
      <c r="AM10" s="896">
        <v>398.48400000000004</v>
      </c>
      <c r="AN10" s="896">
        <v>398.48400000000004</v>
      </c>
      <c r="AO10" s="896">
        <v>398.48400000000004</v>
      </c>
      <c r="AP10" s="896">
        <v>398.48400000000004</v>
      </c>
      <c r="AQ10" s="896">
        <v>398.48400000000004</v>
      </c>
      <c r="AR10" s="896">
        <v>398.48400000000004</v>
      </c>
      <c r="AS10" s="896">
        <v>398.48400000000004</v>
      </c>
      <c r="AT10" s="896">
        <v>398.48400000000004</v>
      </c>
      <c r="AU10" s="896">
        <v>398.48400000000004</v>
      </c>
      <c r="AV10" s="896">
        <v>398.48400000000004</v>
      </c>
      <c r="AW10" s="896">
        <v>398.48400000000004</v>
      </c>
      <c r="AX10" s="896">
        <v>398.48400000000004</v>
      </c>
      <c r="AY10" s="896">
        <v>398.48400000000004</v>
      </c>
      <c r="AZ10" s="896">
        <v>398.48400000000004</v>
      </c>
      <c r="BA10" s="896">
        <v>398.48400000000004</v>
      </c>
      <c r="BB10" s="896">
        <v>398.48400000000004</v>
      </c>
      <c r="BC10" s="896">
        <v>398.48400000000004</v>
      </c>
      <c r="BD10" s="896">
        <v>398.48400000000004</v>
      </c>
      <c r="BE10" s="896">
        <v>398.48400000000004</v>
      </c>
      <c r="BF10" s="896">
        <v>398.48400000000004</v>
      </c>
      <c r="BG10" s="896">
        <v>398.48400000000004</v>
      </c>
      <c r="BH10" s="896">
        <v>398.48400000000004</v>
      </c>
      <c r="BI10" s="896">
        <v>398.48400000000004</v>
      </c>
      <c r="BJ10" s="896">
        <v>398.48400000000004</v>
      </c>
      <c r="BK10" s="896">
        <v>398.48400000000004</v>
      </c>
      <c r="BL10" s="896">
        <v>398.48400000000004</v>
      </c>
      <c r="BM10" s="896">
        <v>398.48400000000004</v>
      </c>
      <c r="BN10" s="896">
        <v>398.48400000000004</v>
      </c>
      <c r="BO10" s="896">
        <v>398.48400000000004</v>
      </c>
      <c r="BP10" s="896">
        <v>398.48400000000004</v>
      </c>
      <c r="BQ10" s="896">
        <v>398.48400000000004</v>
      </c>
      <c r="BR10" s="896">
        <v>398.48400000000004</v>
      </c>
      <c r="BS10" s="896">
        <v>398.48400000000004</v>
      </c>
      <c r="BT10" s="896">
        <v>398.48400000000004</v>
      </c>
      <c r="BU10" s="896">
        <v>398.48400000000004</v>
      </c>
      <c r="BV10" s="896">
        <v>398.48400000000004</v>
      </c>
      <c r="BW10" s="896">
        <v>398.48400000000004</v>
      </c>
      <c r="BX10" s="896">
        <v>398.48400000000004</v>
      </c>
      <c r="BY10" s="896">
        <v>398.48400000000004</v>
      </c>
      <c r="BZ10" s="896">
        <v>398.48400000000004</v>
      </c>
      <c r="CA10" s="896">
        <v>398.48400000000004</v>
      </c>
      <c r="CB10" s="896">
        <v>398.48400000000004</v>
      </c>
      <c r="CC10" s="896">
        <v>398.48400000000004</v>
      </c>
      <c r="CD10" s="896">
        <v>398.48400000000004</v>
      </c>
      <c r="CE10" s="897">
        <v>398.48400000000004</v>
      </c>
      <c r="CF10" s="897">
        <v>398.48400000000004</v>
      </c>
      <c r="CG10" s="897">
        <v>398.48400000000004</v>
      </c>
      <c r="CH10" s="897">
        <v>398.48400000000004</v>
      </c>
      <c r="CI10" s="897">
        <v>398.48400000000004</v>
      </c>
      <c r="CJ10" s="897">
        <v>398.48400000000004</v>
      </c>
      <c r="CK10" s="897">
        <v>398.48400000000004</v>
      </c>
      <c r="CL10" s="897">
        <v>398.48400000000004</v>
      </c>
      <c r="CM10" s="897">
        <v>398.48400000000004</v>
      </c>
      <c r="CN10" s="897">
        <v>398.48400000000004</v>
      </c>
      <c r="CO10" s="897">
        <v>398.48400000000004</v>
      </c>
      <c r="CP10" s="897">
        <v>398.48400000000004</v>
      </c>
      <c r="CQ10" s="897">
        <v>398.48400000000004</v>
      </c>
      <c r="CR10" s="897">
        <v>398.48400000000004</v>
      </c>
      <c r="CS10" s="897">
        <v>398.48400000000004</v>
      </c>
      <c r="CT10" s="897">
        <v>398.48400000000004</v>
      </c>
      <c r="CU10" s="897">
        <v>398.48400000000004</v>
      </c>
      <c r="CV10" s="897">
        <v>398.48400000000004</v>
      </c>
      <c r="CW10" s="897">
        <v>398.48400000000004</v>
      </c>
      <c r="CX10" s="897">
        <v>398.48400000000004</v>
      </c>
      <c r="CY10" s="898">
        <v>398.48400000000004</v>
      </c>
      <c r="CZ10" s="899"/>
      <c r="DA10" s="900"/>
      <c r="DB10" s="900"/>
      <c r="DC10" s="900"/>
      <c r="DD10" s="900"/>
      <c r="DE10" s="900"/>
      <c r="DF10" s="900"/>
      <c r="DG10" s="900"/>
      <c r="DH10" s="900"/>
      <c r="DI10" s="900"/>
      <c r="DJ10" s="900"/>
      <c r="DK10" s="900"/>
      <c r="DL10" s="900"/>
      <c r="DM10" s="900"/>
      <c r="DN10" s="900"/>
      <c r="DO10" s="900"/>
      <c r="DP10" s="900"/>
      <c r="DQ10" s="900"/>
      <c r="DR10" s="900"/>
      <c r="DS10" s="900"/>
      <c r="DT10" s="900"/>
      <c r="DU10" s="900"/>
      <c r="DV10" s="900"/>
      <c r="DW10" s="901"/>
      <c r="DX10" s="902"/>
    </row>
    <row r="11" spans="2:128" x14ac:dyDescent="0.2">
      <c r="B11" s="913"/>
      <c r="C11" s="914"/>
      <c r="D11" s="915"/>
      <c r="E11" s="915"/>
      <c r="F11" s="915"/>
      <c r="G11" s="915"/>
      <c r="H11" s="915"/>
      <c r="I11" s="915"/>
      <c r="J11" s="915"/>
      <c r="K11" s="915"/>
      <c r="L11" s="915"/>
      <c r="M11" s="915"/>
      <c r="N11" s="915"/>
      <c r="O11" s="915"/>
      <c r="P11" s="915"/>
      <c r="Q11" s="915"/>
      <c r="R11" s="916"/>
      <c r="S11" s="915"/>
      <c r="T11" s="915"/>
      <c r="U11" s="908" t="s">
        <v>500</v>
      </c>
      <c r="V11" s="893" t="s">
        <v>124</v>
      </c>
      <c r="W11" s="917" t="s">
        <v>498</v>
      </c>
      <c r="X11" s="895"/>
      <c r="Y11" s="895"/>
      <c r="Z11" s="895"/>
      <c r="AA11" s="895"/>
      <c r="AB11" s="895"/>
      <c r="AC11" s="895">
        <v>13.000155999999993</v>
      </c>
      <c r="AD11" s="895">
        <v>13.000155999999993</v>
      </c>
      <c r="AE11" s="895">
        <v>13.000155999999993</v>
      </c>
      <c r="AF11" s="895">
        <v>13.000155999999993</v>
      </c>
      <c r="AG11" s="895">
        <v>13.000155999999993</v>
      </c>
      <c r="AH11" s="895">
        <v>13.000155999999993</v>
      </c>
      <c r="AI11" s="895">
        <v>13.000155999999993</v>
      </c>
      <c r="AJ11" s="895">
        <v>13.000155999999993</v>
      </c>
      <c r="AK11" s="896">
        <v>13.000155999999993</v>
      </c>
      <c r="AL11" s="896">
        <v>13.000155999999993</v>
      </c>
      <c r="AM11" s="896">
        <v>13.000155999999993</v>
      </c>
      <c r="AN11" s="896">
        <v>13.000155999999993</v>
      </c>
      <c r="AO11" s="896">
        <v>13.000155999999993</v>
      </c>
      <c r="AP11" s="896">
        <v>13.000155999999993</v>
      </c>
      <c r="AQ11" s="896">
        <v>13.000155999999993</v>
      </c>
      <c r="AR11" s="896">
        <v>13.000155999999993</v>
      </c>
      <c r="AS11" s="896">
        <v>13.000155999999993</v>
      </c>
      <c r="AT11" s="896">
        <v>13.000155999999993</v>
      </c>
      <c r="AU11" s="896">
        <v>13.000155999999993</v>
      </c>
      <c r="AV11" s="896">
        <v>13.000155999999993</v>
      </c>
      <c r="AW11" s="896">
        <v>13.000155999999993</v>
      </c>
      <c r="AX11" s="896">
        <v>13.000155999999993</v>
      </c>
      <c r="AY11" s="896">
        <v>13.000155999999993</v>
      </c>
      <c r="AZ11" s="896">
        <v>13.000155999999993</v>
      </c>
      <c r="BA11" s="896">
        <v>13.000155999999993</v>
      </c>
      <c r="BB11" s="896">
        <v>13.000155999999993</v>
      </c>
      <c r="BC11" s="896">
        <v>13.000155999999993</v>
      </c>
      <c r="BD11" s="896">
        <v>13.000155999999993</v>
      </c>
      <c r="BE11" s="896">
        <v>13.000155999999993</v>
      </c>
      <c r="BF11" s="896">
        <v>13.000155999999993</v>
      </c>
      <c r="BG11" s="896">
        <v>13.000155999999993</v>
      </c>
      <c r="BH11" s="896">
        <v>13.000155999999993</v>
      </c>
      <c r="BI11" s="896">
        <v>13.000155999999993</v>
      </c>
      <c r="BJ11" s="896">
        <v>13.000155999999993</v>
      </c>
      <c r="BK11" s="896">
        <v>13.000155999999993</v>
      </c>
      <c r="BL11" s="896">
        <v>13.000155999999993</v>
      </c>
      <c r="BM11" s="896">
        <v>13.000155999999993</v>
      </c>
      <c r="BN11" s="896">
        <v>13.000155999999993</v>
      </c>
      <c r="BO11" s="896">
        <v>13.000155999999993</v>
      </c>
      <c r="BP11" s="896">
        <v>13.000155999999993</v>
      </c>
      <c r="BQ11" s="896">
        <v>13.000155999999993</v>
      </c>
      <c r="BR11" s="896">
        <v>13.000155999999993</v>
      </c>
      <c r="BS11" s="896">
        <v>13.000155999999993</v>
      </c>
      <c r="BT11" s="896">
        <v>13.000155999999993</v>
      </c>
      <c r="BU11" s="896">
        <v>13.000155999999993</v>
      </c>
      <c r="BV11" s="896">
        <v>13.000155999999993</v>
      </c>
      <c r="BW11" s="896">
        <v>13.000155999999993</v>
      </c>
      <c r="BX11" s="896">
        <v>13.000155999999993</v>
      </c>
      <c r="BY11" s="896">
        <v>13.000155999999993</v>
      </c>
      <c r="BZ11" s="896">
        <v>13.000155999999993</v>
      </c>
      <c r="CA11" s="896">
        <v>13.000155999999993</v>
      </c>
      <c r="CB11" s="896">
        <v>13.000155999999993</v>
      </c>
      <c r="CC11" s="896">
        <v>13.000155999999993</v>
      </c>
      <c r="CD11" s="896">
        <v>13.000155999999993</v>
      </c>
      <c r="CE11" s="897">
        <v>13.000155999999993</v>
      </c>
      <c r="CF11" s="897">
        <v>13.000155999999993</v>
      </c>
      <c r="CG11" s="897">
        <v>13.000155999999993</v>
      </c>
      <c r="CH11" s="897">
        <v>13.000155999999993</v>
      </c>
      <c r="CI11" s="897">
        <v>13.000155999999993</v>
      </c>
      <c r="CJ11" s="897">
        <v>13.000155999999993</v>
      </c>
      <c r="CK11" s="897">
        <v>13.000155999999993</v>
      </c>
      <c r="CL11" s="897">
        <v>13.000155999999993</v>
      </c>
      <c r="CM11" s="897">
        <v>13.000155999999993</v>
      </c>
      <c r="CN11" s="897">
        <v>13.000155999999993</v>
      </c>
      <c r="CO11" s="897">
        <v>13.000155999999993</v>
      </c>
      <c r="CP11" s="897">
        <v>13.000155999999993</v>
      </c>
      <c r="CQ11" s="897">
        <v>13.000155999999993</v>
      </c>
      <c r="CR11" s="897">
        <v>13.000155999999993</v>
      </c>
      <c r="CS11" s="897">
        <v>13.000155999999993</v>
      </c>
      <c r="CT11" s="897">
        <v>13.000155999999993</v>
      </c>
      <c r="CU11" s="897">
        <v>13.000155999999993</v>
      </c>
      <c r="CV11" s="897">
        <v>13.000155999999993</v>
      </c>
      <c r="CW11" s="897">
        <v>13.000155999999993</v>
      </c>
      <c r="CX11" s="897">
        <v>13.000155999999993</v>
      </c>
      <c r="CY11" s="898">
        <v>13.000155999999993</v>
      </c>
      <c r="CZ11" s="899">
        <v>0</v>
      </c>
      <c r="DA11" s="900">
        <v>0</v>
      </c>
      <c r="DB11" s="900">
        <v>0</v>
      </c>
      <c r="DC11" s="900">
        <v>0</v>
      </c>
      <c r="DD11" s="900">
        <v>0</v>
      </c>
      <c r="DE11" s="900">
        <v>0</v>
      </c>
      <c r="DF11" s="900">
        <v>0</v>
      </c>
      <c r="DG11" s="900">
        <v>0</v>
      </c>
      <c r="DH11" s="900">
        <v>0</v>
      </c>
      <c r="DI11" s="900">
        <v>0</v>
      </c>
      <c r="DJ11" s="900">
        <v>0</v>
      </c>
      <c r="DK11" s="900">
        <v>0</v>
      </c>
      <c r="DL11" s="900">
        <v>0</v>
      </c>
      <c r="DM11" s="900">
        <v>0</v>
      </c>
      <c r="DN11" s="900">
        <v>0</v>
      </c>
      <c r="DO11" s="900">
        <v>0</v>
      </c>
      <c r="DP11" s="900">
        <v>0</v>
      </c>
      <c r="DQ11" s="900">
        <v>0</v>
      </c>
      <c r="DR11" s="900">
        <v>0</v>
      </c>
      <c r="DS11" s="900">
        <v>0</v>
      </c>
      <c r="DT11" s="900">
        <v>0</v>
      </c>
      <c r="DU11" s="900">
        <v>0</v>
      </c>
      <c r="DV11" s="900">
        <v>0</v>
      </c>
      <c r="DW11" s="901">
        <v>0</v>
      </c>
      <c r="DX11" s="902"/>
    </row>
    <row r="12" spans="2:128" x14ac:dyDescent="0.2">
      <c r="B12" s="918"/>
      <c r="C12" s="919"/>
      <c r="D12" s="920"/>
      <c r="E12" s="920"/>
      <c r="F12" s="920"/>
      <c r="G12" s="920"/>
      <c r="H12" s="920"/>
      <c r="I12" s="920"/>
      <c r="J12" s="920"/>
      <c r="K12" s="920"/>
      <c r="L12" s="920"/>
      <c r="M12" s="920"/>
      <c r="N12" s="920"/>
      <c r="O12" s="920"/>
      <c r="P12" s="920"/>
      <c r="Q12" s="920"/>
      <c r="R12" s="921"/>
      <c r="S12" s="920"/>
      <c r="T12" s="920"/>
      <c r="U12" s="908" t="s">
        <v>501</v>
      </c>
      <c r="V12" s="893" t="s">
        <v>124</v>
      </c>
      <c r="W12" s="917" t="s">
        <v>498</v>
      </c>
      <c r="X12" s="896"/>
      <c r="Y12" s="896"/>
      <c r="Z12" s="896"/>
      <c r="AA12" s="896"/>
      <c r="AB12" s="896"/>
      <c r="AC12" s="896">
        <v>108.75537397646124</v>
      </c>
      <c r="AD12" s="896">
        <v>108.32000193541634</v>
      </c>
      <c r="AE12" s="896">
        <v>108.50567001749266</v>
      </c>
      <c r="AF12" s="896">
        <v>111.55903378162944</v>
      </c>
      <c r="AG12" s="896">
        <v>109.57862599748331</v>
      </c>
      <c r="AH12" s="896">
        <v>110.17258289943318</v>
      </c>
      <c r="AI12" s="896">
        <v>106.46042420457852</v>
      </c>
      <c r="AJ12" s="896">
        <v>104.73441265678157</v>
      </c>
      <c r="AK12" s="896">
        <v>105.88153089037965</v>
      </c>
      <c r="AL12" s="896">
        <v>104.66070884723325</v>
      </c>
      <c r="AM12" s="896">
        <v>99.932477146638732</v>
      </c>
      <c r="AN12" s="896">
        <v>101.51828907530468</v>
      </c>
      <c r="AO12" s="896">
        <v>103.1437463021873</v>
      </c>
      <c r="AP12" s="896">
        <v>104.80983995974198</v>
      </c>
      <c r="AQ12" s="896">
        <v>106.51758595873551</v>
      </c>
      <c r="AR12" s="896">
        <v>108.26802560770389</v>
      </c>
      <c r="AS12" s="896">
        <v>110.06222624789646</v>
      </c>
      <c r="AT12" s="896">
        <v>111.90128190409388</v>
      </c>
      <c r="AU12" s="896">
        <v>113.7863139516962</v>
      </c>
      <c r="AV12" s="896">
        <v>115.71847180048862</v>
      </c>
      <c r="AW12" s="896">
        <v>117.69893359550085</v>
      </c>
      <c r="AX12" s="896">
        <v>119.72890693538835</v>
      </c>
      <c r="AY12" s="896">
        <v>121.80962960877302</v>
      </c>
      <c r="AZ12" s="896">
        <v>123.94237034899234</v>
      </c>
      <c r="BA12" s="896">
        <v>126.12842960771718</v>
      </c>
      <c r="BB12" s="896">
        <v>128.36914034791008</v>
      </c>
      <c r="BC12" s="896">
        <v>130.6658688566078</v>
      </c>
      <c r="BD12" s="896">
        <v>133.02001557802299</v>
      </c>
      <c r="BE12" s="896">
        <v>135.43301596747358</v>
      </c>
      <c r="BF12" s="896">
        <v>137.9063413666604</v>
      </c>
      <c r="BG12" s="896">
        <v>140.4414999008269</v>
      </c>
      <c r="BH12" s="896">
        <v>143.04003739834755</v>
      </c>
      <c r="BI12" s="896">
        <v>145.70353833330623</v>
      </c>
      <c r="BJ12" s="896">
        <v>148.43362679163889</v>
      </c>
      <c r="BK12" s="896">
        <v>151.23196746142983</v>
      </c>
      <c r="BL12" s="896">
        <v>154.10026664796558</v>
      </c>
      <c r="BM12" s="896">
        <v>157.04027331416469</v>
      </c>
      <c r="BN12" s="896">
        <v>160.05378014701881</v>
      </c>
      <c r="BO12" s="896">
        <v>163.14262465069427</v>
      </c>
      <c r="BP12" s="896">
        <v>166.30869026696161</v>
      </c>
      <c r="BQ12" s="896">
        <v>169.55390752363564</v>
      </c>
      <c r="BR12" s="896">
        <v>172.88025521172653</v>
      </c>
      <c r="BS12" s="896">
        <v>176.28976159201969</v>
      </c>
      <c r="BT12" s="896">
        <v>179.78450563182014</v>
      </c>
      <c r="BU12" s="896">
        <v>183.36661827261565</v>
      </c>
      <c r="BV12" s="896">
        <v>187.03828372943107</v>
      </c>
      <c r="BW12" s="896">
        <v>190.80174082266686</v>
      </c>
      <c r="BX12" s="896">
        <v>194.65928434323345</v>
      </c>
      <c r="BY12" s="896">
        <v>198.61326645181427</v>
      </c>
      <c r="BZ12" s="896">
        <v>202.66609811310965</v>
      </c>
      <c r="CA12" s="896">
        <v>206.82025056593736</v>
      </c>
      <c r="CB12" s="896">
        <v>211.07825683008579</v>
      </c>
      <c r="CC12" s="896">
        <v>215.4427132508379</v>
      </c>
      <c r="CD12" s="896">
        <v>219.91628108210884</v>
      </c>
      <c r="CE12" s="897">
        <v>224.50168810916153</v>
      </c>
      <c r="CF12" s="897">
        <v>229.20173031189057</v>
      </c>
      <c r="CG12" s="897">
        <v>234.01927356968781</v>
      </c>
      <c r="CH12" s="897">
        <v>238.95725540893</v>
      </c>
      <c r="CI12" s="897">
        <v>244.01868679415321</v>
      </c>
      <c r="CJ12" s="897">
        <v>249.20665396400702</v>
      </c>
      <c r="CK12" s="897">
        <v>254.52432031310724</v>
      </c>
      <c r="CL12" s="897">
        <v>259.97492832093485</v>
      </c>
      <c r="CM12" s="897">
        <v>265.56180152895814</v>
      </c>
      <c r="CN12" s="897">
        <v>271.28834656718215</v>
      </c>
      <c r="CO12" s="897">
        <v>277.15805523136169</v>
      </c>
      <c r="CP12" s="897">
        <v>283.17450661214559</v>
      </c>
      <c r="CQ12" s="897">
        <v>289.3413692774493</v>
      </c>
      <c r="CR12" s="897">
        <v>295.66240350938551</v>
      </c>
      <c r="CS12" s="897">
        <v>302.14146359712021</v>
      </c>
      <c r="CT12" s="897">
        <v>308.78250018704813</v>
      </c>
      <c r="CU12" s="897">
        <v>315.58956269172432</v>
      </c>
      <c r="CV12" s="897">
        <v>322.56680175901738</v>
      </c>
      <c r="CW12" s="897">
        <v>329.71847180299272</v>
      </c>
      <c r="CX12" s="897">
        <v>337.04893359806761</v>
      </c>
      <c r="CY12" s="898">
        <v>344.5626569380193</v>
      </c>
      <c r="CZ12" s="899">
        <v>0</v>
      </c>
      <c r="DA12" s="900">
        <v>0</v>
      </c>
      <c r="DB12" s="900">
        <v>0</v>
      </c>
      <c r="DC12" s="900">
        <v>0</v>
      </c>
      <c r="DD12" s="900">
        <v>0</v>
      </c>
      <c r="DE12" s="900">
        <v>0</v>
      </c>
      <c r="DF12" s="900">
        <v>0</v>
      </c>
      <c r="DG12" s="900">
        <v>0</v>
      </c>
      <c r="DH12" s="900">
        <v>0</v>
      </c>
      <c r="DI12" s="900">
        <v>0</v>
      </c>
      <c r="DJ12" s="900">
        <v>0</v>
      </c>
      <c r="DK12" s="900">
        <v>0</v>
      </c>
      <c r="DL12" s="900">
        <v>0</v>
      </c>
      <c r="DM12" s="900">
        <v>0</v>
      </c>
      <c r="DN12" s="900">
        <v>0</v>
      </c>
      <c r="DO12" s="900">
        <v>0</v>
      </c>
      <c r="DP12" s="900">
        <v>0</v>
      </c>
      <c r="DQ12" s="900">
        <v>0</v>
      </c>
      <c r="DR12" s="900">
        <v>0</v>
      </c>
      <c r="DS12" s="900">
        <v>0</v>
      </c>
      <c r="DT12" s="900">
        <v>0</v>
      </c>
      <c r="DU12" s="900">
        <v>0</v>
      </c>
      <c r="DV12" s="900">
        <v>0</v>
      </c>
      <c r="DW12" s="901">
        <v>0</v>
      </c>
      <c r="DX12" s="902"/>
    </row>
    <row r="13" spans="2:128" x14ac:dyDescent="0.2">
      <c r="B13" s="918"/>
      <c r="C13" s="919"/>
      <c r="D13" s="920"/>
      <c r="E13" s="920"/>
      <c r="F13" s="920"/>
      <c r="G13" s="920"/>
      <c r="H13" s="920"/>
      <c r="I13" s="920"/>
      <c r="J13" s="920"/>
      <c r="K13" s="920"/>
      <c r="L13" s="920"/>
      <c r="M13" s="920"/>
      <c r="N13" s="920"/>
      <c r="O13" s="920"/>
      <c r="P13" s="920"/>
      <c r="Q13" s="920"/>
      <c r="R13" s="921"/>
      <c r="S13" s="920"/>
      <c r="T13" s="920"/>
      <c r="U13" s="922" t="s">
        <v>502</v>
      </c>
      <c r="V13" s="923" t="s">
        <v>124</v>
      </c>
      <c r="W13" s="917" t="s">
        <v>498</v>
      </c>
      <c r="X13" s="896"/>
      <c r="Y13" s="896"/>
      <c r="Z13" s="896"/>
      <c r="AA13" s="896"/>
      <c r="AB13" s="896"/>
      <c r="AC13" s="896"/>
      <c r="AD13" s="896"/>
      <c r="AE13" s="896"/>
      <c r="AF13" s="896"/>
      <c r="AG13" s="896"/>
      <c r="AH13" s="896"/>
      <c r="AI13" s="896"/>
      <c r="AJ13" s="896"/>
      <c r="AK13" s="896"/>
      <c r="AL13" s="896"/>
      <c r="AM13" s="896"/>
      <c r="AN13" s="896"/>
      <c r="AO13" s="896"/>
      <c r="AP13" s="896"/>
      <c r="AQ13" s="896"/>
      <c r="AR13" s="896"/>
      <c r="AS13" s="896"/>
      <c r="AT13" s="896"/>
      <c r="AU13" s="896"/>
      <c r="AV13" s="896"/>
      <c r="AW13" s="896"/>
      <c r="AX13" s="896"/>
      <c r="AY13" s="896"/>
      <c r="AZ13" s="896"/>
      <c r="BA13" s="896"/>
      <c r="BB13" s="896"/>
      <c r="BC13" s="896"/>
      <c r="BD13" s="896"/>
      <c r="BE13" s="896"/>
      <c r="BF13" s="896"/>
      <c r="BG13" s="896"/>
      <c r="BH13" s="896"/>
      <c r="BI13" s="896"/>
      <c r="BJ13" s="896"/>
      <c r="BK13" s="896"/>
      <c r="BL13" s="896"/>
      <c r="BM13" s="896"/>
      <c r="BN13" s="896"/>
      <c r="BO13" s="896"/>
      <c r="BP13" s="896"/>
      <c r="BQ13" s="896"/>
      <c r="BR13" s="896"/>
      <c r="BS13" s="896"/>
      <c r="BT13" s="896"/>
      <c r="BU13" s="896"/>
      <c r="BV13" s="896"/>
      <c r="BW13" s="896"/>
      <c r="BX13" s="896"/>
      <c r="BY13" s="896"/>
      <c r="BZ13" s="896"/>
      <c r="CA13" s="896"/>
      <c r="CB13" s="896"/>
      <c r="CC13" s="896"/>
      <c r="CD13" s="896"/>
      <c r="CE13" s="897"/>
      <c r="CF13" s="897"/>
      <c r="CG13" s="897"/>
      <c r="CH13" s="897"/>
      <c r="CI13" s="897"/>
      <c r="CJ13" s="897"/>
      <c r="CK13" s="897"/>
      <c r="CL13" s="897"/>
      <c r="CM13" s="897"/>
      <c r="CN13" s="897"/>
      <c r="CO13" s="897"/>
      <c r="CP13" s="897"/>
      <c r="CQ13" s="897"/>
      <c r="CR13" s="897"/>
      <c r="CS13" s="897"/>
      <c r="CT13" s="897"/>
      <c r="CU13" s="897"/>
      <c r="CV13" s="897"/>
      <c r="CW13" s="897"/>
      <c r="CX13" s="897"/>
      <c r="CY13" s="898"/>
      <c r="CZ13" s="899">
        <v>0</v>
      </c>
      <c r="DA13" s="900">
        <v>0</v>
      </c>
      <c r="DB13" s="900">
        <v>0</v>
      </c>
      <c r="DC13" s="900">
        <v>0</v>
      </c>
      <c r="DD13" s="900">
        <v>0</v>
      </c>
      <c r="DE13" s="900">
        <v>0</v>
      </c>
      <c r="DF13" s="900">
        <v>0</v>
      </c>
      <c r="DG13" s="900">
        <v>0</v>
      </c>
      <c r="DH13" s="900">
        <v>0</v>
      </c>
      <c r="DI13" s="900">
        <v>0</v>
      </c>
      <c r="DJ13" s="900">
        <v>0</v>
      </c>
      <c r="DK13" s="900">
        <v>0</v>
      </c>
      <c r="DL13" s="900">
        <v>0</v>
      </c>
      <c r="DM13" s="900">
        <v>0</v>
      </c>
      <c r="DN13" s="900">
        <v>0</v>
      </c>
      <c r="DO13" s="900">
        <v>0</v>
      </c>
      <c r="DP13" s="900">
        <v>0</v>
      </c>
      <c r="DQ13" s="900">
        <v>0</v>
      </c>
      <c r="DR13" s="900">
        <v>0</v>
      </c>
      <c r="DS13" s="900">
        <v>0</v>
      </c>
      <c r="DT13" s="900">
        <v>0</v>
      </c>
      <c r="DU13" s="900">
        <v>0</v>
      </c>
      <c r="DV13" s="900">
        <v>0</v>
      </c>
      <c r="DW13" s="901">
        <v>0</v>
      </c>
      <c r="DX13" s="902"/>
    </row>
    <row r="14" spans="2:128" x14ac:dyDescent="0.2">
      <c r="B14" s="918"/>
      <c r="C14" s="919"/>
      <c r="D14" s="920"/>
      <c r="E14" s="920"/>
      <c r="F14" s="920"/>
      <c r="G14" s="920"/>
      <c r="H14" s="920"/>
      <c r="I14" s="920"/>
      <c r="J14" s="920"/>
      <c r="K14" s="920"/>
      <c r="L14" s="920"/>
      <c r="M14" s="920"/>
      <c r="N14" s="920"/>
      <c r="O14" s="920"/>
      <c r="P14" s="920"/>
      <c r="Q14" s="920"/>
      <c r="R14" s="921"/>
      <c r="S14" s="920"/>
      <c r="T14" s="920"/>
      <c r="U14" s="908" t="s">
        <v>503</v>
      </c>
      <c r="V14" s="893" t="s">
        <v>124</v>
      </c>
      <c r="W14" s="917" t="s">
        <v>498</v>
      </c>
      <c r="X14" s="896"/>
      <c r="Y14" s="896"/>
      <c r="Z14" s="896"/>
      <c r="AA14" s="896"/>
      <c r="AB14" s="896"/>
      <c r="AC14" s="896"/>
      <c r="AD14" s="896"/>
      <c r="AE14" s="896"/>
      <c r="AF14" s="896"/>
      <c r="AG14" s="896"/>
      <c r="AH14" s="896"/>
      <c r="AI14" s="896"/>
      <c r="AJ14" s="896"/>
      <c r="AK14" s="896"/>
      <c r="AL14" s="896"/>
      <c r="AM14" s="896"/>
      <c r="AN14" s="896"/>
      <c r="AO14" s="896"/>
      <c r="AP14" s="896"/>
      <c r="AQ14" s="896"/>
      <c r="AR14" s="896"/>
      <c r="AS14" s="896"/>
      <c r="AT14" s="896"/>
      <c r="AU14" s="896"/>
      <c r="AV14" s="896"/>
      <c r="AW14" s="896"/>
      <c r="AX14" s="896"/>
      <c r="AY14" s="896"/>
      <c r="AZ14" s="896"/>
      <c r="BA14" s="896"/>
      <c r="BB14" s="896"/>
      <c r="BC14" s="896"/>
      <c r="BD14" s="896"/>
      <c r="BE14" s="896"/>
      <c r="BF14" s="896"/>
      <c r="BG14" s="896"/>
      <c r="BH14" s="896"/>
      <c r="BI14" s="896"/>
      <c r="BJ14" s="896"/>
      <c r="BK14" s="896"/>
      <c r="BL14" s="896"/>
      <c r="BM14" s="896"/>
      <c r="BN14" s="896"/>
      <c r="BO14" s="896"/>
      <c r="BP14" s="896"/>
      <c r="BQ14" s="896"/>
      <c r="BR14" s="896"/>
      <c r="BS14" s="896"/>
      <c r="BT14" s="896"/>
      <c r="BU14" s="896"/>
      <c r="BV14" s="896"/>
      <c r="BW14" s="896"/>
      <c r="BX14" s="896"/>
      <c r="BY14" s="896"/>
      <c r="BZ14" s="896"/>
      <c r="CA14" s="896"/>
      <c r="CB14" s="896"/>
      <c r="CC14" s="896"/>
      <c r="CD14" s="896"/>
      <c r="CE14" s="897"/>
      <c r="CF14" s="897"/>
      <c r="CG14" s="897"/>
      <c r="CH14" s="897"/>
      <c r="CI14" s="897"/>
      <c r="CJ14" s="897"/>
      <c r="CK14" s="897"/>
      <c r="CL14" s="897"/>
      <c r="CM14" s="897"/>
      <c r="CN14" s="897"/>
      <c r="CO14" s="897"/>
      <c r="CP14" s="897"/>
      <c r="CQ14" s="897"/>
      <c r="CR14" s="897"/>
      <c r="CS14" s="897"/>
      <c r="CT14" s="897"/>
      <c r="CU14" s="897"/>
      <c r="CV14" s="897"/>
      <c r="CW14" s="897"/>
      <c r="CX14" s="897"/>
      <c r="CY14" s="898"/>
      <c r="CZ14" s="899">
        <v>0</v>
      </c>
      <c r="DA14" s="900">
        <v>0</v>
      </c>
      <c r="DB14" s="900">
        <v>0</v>
      </c>
      <c r="DC14" s="900">
        <v>0</v>
      </c>
      <c r="DD14" s="900">
        <v>0</v>
      </c>
      <c r="DE14" s="900">
        <v>0</v>
      </c>
      <c r="DF14" s="900">
        <v>0</v>
      </c>
      <c r="DG14" s="900">
        <v>0</v>
      </c>
      <c r="DH14" s="900">
        <v>0</v>
      </c>
      <c r="DI14" s="900">
        <v>0</v>
      </c>
      <c r="DJ14" s="900">
        <v>0</v>
      </c>
      <c r="DK14" s="900">
        <v>0</v>
      </c>
      <c r="DL14" s="900">
        <v>0</v>
      </c>
      <c r="DM14" s="900">
        <v>0</v>
      </c>
      <c r="DN14" s="900">
        <v>0</v>
      </c>
      <c r="DO14" s="900">
        <v>0</v>
      </c>
      <c r="DP14" s="900">
        <v>0</v>
      </c>
      <c r="DQ14" s="900">
        <v>0</v>
      </c>
      <c r="DR14" s="900">
        <v>0</v>
      </c>
      <c r="DS14" s="900">
        <v>0</v>
      </c>
      <c r="DT14" s="900">
        <v>0</v>
      </c>
      <c r="DU14" s="900">
        <v>0</v>
      </c>
      <c r="DV14" s="900">
        <v>0</v>
      </c>
      <c r="DW14" s="901">
        <v>0</v>
      </c>
      <c r="DX14" s="902"/>
    </row>
    <row r="15" spans="2:128" x14ac:dyDescent="0.2">
      <c r="B15" s="924"/>
      <c r="C15" s="919"/>
      <c r="D15" s="920"/>
      <c r="E15" s="920"/>
      <c r="F15" s="920"/>
      <c r="G15" s="920"/>
      <c r="H15" s="920"/>
      <c r="I15" s="920"/>
      <c r="J15" s="920"/>
      <c r="K15" s="920"/>
      <c r="L15" s="920"/>
      <c r="M15" s="920"/>
      <c r="N15" s="920"/>
      <c r="O15" s="920"/>
      <c r="P15" s="920"/>
      <c r="Q15" s="920"/>
      <c r="R15" s="921"/>
      <c r="S15" s="920"/>
      <c r="T15" s="920"/>
      <c r="U15" s="908" t="s">
        <v>504</v>
      </c>
      <c r="V15" s="893" t="s">
        <v>124</v>
      </c>
      <c r="W15" s="917" t="s">
        <v>498</v>
      </c>
      <c r="X15" s="896"/>
      <c r="Y15" s="896"/>
      <c r="Z15" s="896"/>
      <c r="AA15" s="896"/>
      <c r="AB15" s="896"/>
      <c r="AC15" s="896"/>
      <c r="AD15" s="896"/>
      <c r="AE15" s="896"/>
      <c r="AF15" s="896"/>
      <c r="AG15" s="896"/>
      <c r="AH15" s="896"/>
      <c r="AI15" s="896"/>
      <c r="AJ15" s="896"/>
      <c r="AK15" s="896"/>
      <c r="AL15" s="896"/>
      <c r="AM15" s="896"/>
      <c r="AN15" s="896"/>
      <c r="AO15" s="896"/>
      <c r="AP15" s="896"/>
      <c r="AQ15" s="896"/>
      <c r="AR15" s="896"/>
      <c r="AS15" s="896"/>
      <c r="AT15" s="896"/>
      <c r="AU15" s="896"/>
      <c r="AV15" s="896"/>
      <c r="AW15" s="896"/>
      <c r="AX15" s="896"/>
      <c r="AY15" s="896"/>
      <c r="AZ15" s="896"/>
      <c r="BA15" s="896"/>
      <c r="BB15" s="896"/>
      <c r="BC15" s="896"/>
      <c r="BD15" s="896"/>
      <c r="BE15" s="896"/>
      <c r="BF15" s="896"/>
      <c r="BG15" s="896"/>
      <c r="BH15" s="896"/>
      <c r="BI15" s="896"/>
      <c r="BJ15" s="896"/>
      <c r="BK15" s="896"/>
      <c r="BL15" s="896"/>
      <c r="BM15" s="896"/>
      <c r="BN15" s="896"/>
      <c r="BO15" s="896"/>
      <c r="BP15" s="896"/>
      <c r="BQ15" s="896"/>
      <c r="BR15" s="896"/>
      <c r="BS15" s="896"/>
      <c r="BT15" s="896"/>
      <c r="BU15" s="896"/>
      <c r="BV15" s="896"/>
      <c r="BW15" s="896"/>
      <c r="BX15" s="896"/>
      <c r="BY15" s="896"/>
      <c r="BZ15" s="896"/>
      <c r="CA15" s="896"/>
      <c r="CB15" s="896"/>
      <c r="CC15" s="896"/>
      <c r="CD15" s="896"/>
      <c r="CE15" s="897"/>
      <c r="CF15" s="897"/>
      <c r="CG15" s="897"/>
      <c r="CH15" s="897"/>
      <c r="CI15" s="897"/>
      <c r="CJ15" s="897"/>
      <c r="CK15" s="897"/>
      <c r="CL15" s="897"/>
      <c r="CM15" s="897"/>
      <c r="CN15" s="897"/>
      <c r="CO15" s="897"/>
      <c r="CP15" s="897"/>
      <c r="CQ15" s="897"/>
      <c r="CR15" s="897"/>
      <c r="CS15" s="897"/>
      <c r="CT15" s="897"/>
      <c r="CU15" s="897"/>
      <c r="CV15" s="897"/>
      <c r="CW15" s="897"/>
      <c r="CX15" s="897"/>
      <c r="CY15" s="898"/>
      <c r="CZ15" s="899">
        <v>0</v>
      </c>
      <c r="DA15" s="900">
        <v>0</v>
      </c>
      <c r="DB15" s="900">
        <v>0</v>
      </c>
      <c r="DC15" s="900">
        <v>0</v>
      </c>
      <c r="DD15" s="900">
        <v>0</v>
      </c>
      <c r="DE15" s="900">
        <v>0</v>
      </c>
      <c r="DF15" s="900">
        <v>0</v>
      </c>
      <c r="DG15" s="900">
        <v>0</v>
      </c>
      <c r="DH15" s="900">
        <v>0</v>
      </c>
      <c r="DI15" s="900">
        <v>0</v>
      </c>
      <c r="DJ15" s="900">
        <v>0</v>
      </c>
      <c r="DK15" s="900">
        <v>0</v>
      </c>
      <c r="DL15" s="900">
        <v>0</v>
      </c>
      <c r="DM15" s="900">
        <v>0</v>
      </c>
      <c r="DN15" s="900">
        <v>0</v>
      </c>
      <c r="DO15" s="900">
        <v>0</v>
      </c>
      <c r="DP15" s="900">
        <v>0</v>
      </c>
      <c r="DQ15" s="900">
        <v>0</v>
      </c>
      <c r="DR15" s="900">
        <v>0</v>
      </c>
      <c r="DS15" s="900">
        <v>0</v>
      </c>
      <c r="DT15" s="900">
        <v>0</v>
      </c>
      <c r="DU15" s="900">
        <v>0</v>
      </c>
      <c r="DV15" s="900">
        <v>0</v>
      </c>
      <c r="DW15" s="901">
        <v>0</v>
      </c>
      <c r="DX15" s="902"/>
    </row>
    <row r="16" spans="2:128" x14ac:dyDescent="0.2">
      <c r="B16" s="924"/>
      <c r="C16" s="919"/>
      <c r="D16" s="920"/>
      <c r="E16" s="920"/>
      <c r="F16" s="920"/>
      <c r="G16" s="920"/>
      <c r="H16" s="920"/>
      <c r="I16" s="920"/>
      <c r="J16" s="920"/>
      <c r="K16" s="920"/>
      <c r="L16" s="920"/>
      <c r="M16" s="920"/>
      <c r="N16" s="920"/>
      <c r="O16" s="920"/>
      <c r="P16" s="920"/>
      <c r="Q16" s="920"/>
      <c r="R16" s="921"/>
      <c r="S16" s="920"/>
      <c r="T16" s="920"/>
      <c r="U16" s="908" t="s">
        <v>505</v>
      </c>
      <c r="V16" s="893" t="s">
        <v>124</v>
      </c>
      <c r="W16" s="917" t="s">
        <v>498</v>
      </c>
      <c r="X16" s="896"/>
      <c r="Y16" s="896"/>
      <c r="Z16" s="896"/>
      <c r="AA16" s="896"/>
      <c r="AB16" s="896"/>
      <c r="AC16" s="896"/>
      <c r="AD16" s="896"/>
      <c r="AE16" s="896"/>
      <c r="AF16" s="896"/>
      <c r="AG16" s="896"/>
      <c r="AH16" s="896"/>
      <c r="AI16" s="896"/>
      <c r="AJ16" s="896"/>
      <c r="AK16" s="896"/>
      <c r="AL16" s="896"/>
      <c r="AM16" s="896"/>
      <c r="AN16" s="896"/>
      <c r="AO16" s="896"/>
      <c r="AP16" s="896"/>
      <c r="AQ16" s="896"/>
      <c r="AR16" s="896"/>
      <c r="AS16" s="896"/>
      <c r="AT16" s="896"/>
      <c r="AU16" s="896"/>
      <c r="AV16" s="896"/>
      <c r="AW16" s="896"/>
      <c r="AX16" s="896"/>
      <c r="AY16" s="896"/>
      <c r="AZ16" s="896"/>
      <c r="BA16" s="896"/>
      <c r="BB16" s="896"/>
      <c r="BC16" s="896"/>
      <c r="BD16" s="896"/>
      <c r="BE16" s="896"/>
      <c r="BF16" s="896"/>
      <c r="BG16" s="896"/>
      <c r="BH16" s="896"/>
      <c r="BI16" s="896"/>
      <c r="BJ16" s="896"/>
      <c r="BK16" s="896"/>
      <c r="BL16" s="896"/>
      <c r="BM16" s="896"/>
      <c r="BN16" s="896"/>
      <c r="BO16" s="896"/>
      <c r="BP16" s="896"/>
      <c r="BQ16" s="896"/>
      <c r="BR16" s="896"/>
      <c r="BS16" s="896"/>
      <c r="BT16" s="896"/>
      <c r="BU16" s="896"/>
      <c r="BV16" s="896"/>
      <c r="BW16" s="896"/>
      <c r="BX16" s="896"/>
      <c r="BY16" s="896"/>
      <c r="BZ16" s="896"/>
      <c r="CA16" s="896"/>
      <c r="CB16" s="896"/>
      <c r="CC16" s="896"/>
      <c r="CD16" s="896"/>
      <c r="CE16" s="897"/>
      <c r="CF16" s="897"/>
      <c r="CG16" s="897"/>
      <c r="CH16" s="897"/>
      <c r="CI16" s="897"/>
      <c r="CJ16" s="897"/>
      <c r="CK16" s="897"/>
      <c r="CL16" s="897"/>
      <c r="CM16" s="897"/>
      <c r="CN16" s="897"/>
      <c r="CO16" s="897"/>
      <c r="CP16" s="897"/>
      <c r="CQ16" s="897"/>
      <c r="CR16" s="897"/>
      <c r="CS16" s="897"/>
      <c r="CT16" s="897"/>
      <c r="CU16" s="897"/>
      <c r="CV16" s="897"/>
      <c r="CW16" s="897"/>
      <c r="CX16" s="897"/>
      <c r="CY16" s="898"/>
      <c r="CZ16" s="899">
        <v>0</v>
      </c>
      <c r="DA16" s="900">
        <v>0</v>
      </c>
      <c r="DB16" s="900">
        <v>0</v>
      </c>
      <c r="DC16" s="900">
        <v>0</v>
      </c>
      <c r="DD16" s="900">
        <v>0</v>
      </c>
      <c r="DE16" s="900">
        <v>0</v>
      </c>
      <c r="DF16" s="900">
        <v>0</v>
      </c>
      <c r="DG16" s="900">
        <v>0</v>
      </c>
      <c r="DH16" s="900">
        <v>0</v>
      </c>
      <c r="DI16" s="900">
        <v>0</v>
      </c>
      <c r="DJ16" s="900">
        <v>0</v>
      </c>
      <c r="DK16" s="900">
        <v>0</v>
      </c>
      <c r="DL16" s="900">
        <v>0</v>
      </c>
      <c r="DM16" s="900">
        <v>0</v>
      </c>
      <c r="DN16" s="900">
        <v>0</v>
      </c>
      <c r="DO16" s="900">
        <v>0</v>
      </c>
      <c r="DP16" s="900">
        <v>0</v>
      </c>
      <c r="DQ16" s="900">
        <v>0</v>
      </c>
      <c r="DR16" s="900">
        <v>0</v>
      </c>
      <c r="DS16" s="900">
        <v>0</v>
      </c>
      <c r="DT16" s="900">
        <v>0</v>
      </c>
      <c r="DU16" s="900">
        <v>0</v>
      </c>
      <c r="DV16" s="900">
        <v>0</v>
      </c>
      <c r="DW16" s="901">
        <v>0</v>
      </c>
      <c r="DX16" s="902"/>
    </row>
    <row r="17" spans="2:128" x14ac:dyDescent="0.2">
      <c r="B17" s="924"/>
      <c r="C17" s="919"/>
      <c r="D17" s="920"/>
      <c r="E17" s="920"/>
      <c r="F17" s="920"/>
      <c r="G17" s="920"/>
      <c r="H17" s="920"/>
      <c r="I17" s="920"/>
      <c r="J17" s="920"/>
      <c r="K17" s="920"/>
      <c r="L17" s="920"/>
      <c r="M17" s="920"/>
      <c r="N17" s="920"/>
      <c r="O17" s="920"/>
      <c r="P17" s="920"/>
      <c r="Q17" s="920"/>
      <c r="R17" s="921"/>
      <c r="S17" s="920"/>
      <c r="T17" s="920"/>
      <c r="U17" s="908" t="s">
        <v>506</v>
      </c>
      <c r="V17" s="893" t="s">
        <v>124</v>
      </c>
      <c r="W17" s="917" t="s">
        <v>498</v>
      </c>
      <c r="X17" s="896"/>
      <c r="Y17" s="896"/>
      <c r="Z17" s="896"/>
      <c r="AA17" s="896"/>
      <c r="AB17" s="896"/>
      <c r="AC17" s="896"/>
      <c r="AD17" s="896"/>
      <c r="AE17" s="896"/>
      <c r="AF17" s="896"/>
      <c r="AG17" s="896"/>
      <c r="AH17" s="896"/>
      <c r="AI17" s="896"/>
      <c r="AJ17" s="896"/>
      <c r="AK17" s="896"/>
      <c r="AL17" s="896"/>
      <c r="AM17" s="896"/>
      <c r="AN17" s="896"/>
      <c r="AO17" s="896"/>
      <c r="AP17" s="896"/>
      <c r="AQ17" s="896"/>
      <c r="AR17" s="896"/>
      <c r="AS17" s="896"/>
      <c r="AT17" s="896"/>
      <c r="AU17" s="896"/>
      <c r="AV17" s="896"/>
      <c r="AW17" s="896"/>
      <c r="AX17" s="896"/>
      <c r="AY17" s="896"/>
      <c r="AZ17" s="896"/>
      <c r="BA17" s="896"/>
      <c r="BB17" s="896"/>
      <c r="BC17" s="896"/>
      <c r="BD17" s="896"/>
      <c r="BE17" s="896"/>
      <c r="BF17" s="896"/>
      <c r="BG17" s="896"/>
      <c r="BH17" s="896"/>
      <c r="BI17" s="896"/>
      <c r="BJ17" s="896"/>
      <c r="BK17" s="896"/>
      <c r="BL17" s="896"/>
      <c r="BM17" s="896"/>
      <c r="BN17" s="896"/>
      <c r="BO17" s="896"/>
      <c r="BP17" s="896"/>
      <c r="BQ17" s="896"/>
      <c r="BR17" s="896"/>
      <c r="BS17" s="896"/>
      <c r="BT17" s="896"/>
      <c r="BU17" s="896"/>
      <c r="BV17" s="896"/>
      <c r="BW17" s="896"/>
      <c r="BX17" s="896"/>
      <c r="BY17" s="896"/>
      <c r="BZ17" s="896"/>
      <c r="CA17" s="896"/>
      <c r="CB17" s="896"/>
      <c r="CC17" s="896"/>
      <c r="CD17" s="896"/>
      <c r="CE17" s="897"/>
      <c r="CF17" s="897"/>
      <c r="CG17" s="897"/>
      <c r="CH17" s="897"/>
      <c r="CI17" s="897"/>
      <c r="CJ17" s="897"/>
      <c r="CK17" s="897"/>
      <c r="CL17" s="897"/>
      <c r="CM17" s="897"/>
      <c r="CN17" s="897"/>
      <c r="CO17" s="897"/>
      <c r="CP17" s="897"/>
      <c r="CQ17" s="897"/>
      <c r="CR17" s="897"/>
      <c r="CS17" s="897"/>
      <c r="CT17" s="897"/>
      <c r="CU17" s="897"/>
      <c r="CV17" s="897"/>
      <c r="CW17" s="897"/>
      <c r="CX17" s="897"/>
      <c r="CY17" s="898"/>
      <c r="CZ17" s="899">
        <v>0</v>
      </c>
      <c r="DA17" s="900">
        <v>0</v>
      </c>
      <c r="DB17" s="900">
        <v>0</v>
      </c>
      <c r="DC17" s="900">
        <v>0</v>
      </c>
      <c r="DD17" s="900">
        <v>0</v>
      </c>
      <c r="DE17" s="900">
        <v>0</v>
      </c>
      <c r="DF17" s="900">
        <v>0</v>
      </c>
      <c r="DG17" s="900">
        <v>0</v>
      </c>
      <c r="DH17" s="900">
        <v>0</v>
      </c>
      <c r="DI17" s="900">
        <v>0</v>
      </c>
      <c r="DJ17" s="900">
        <v>0</v>
      </c>
      <c r="DK17" s="900">
        <v>0</v>
      </c>
      <c r="DL17" s="900">
        <v>0</v>
      </c>
      <c r="DM17" s="900">
        <v>0</v>
      </c>
      <c r="DN17" s="900">
        <v>0</v>
      </c>
      <c r="DO17" s="900">
        <v>0</v>
      </c>
      <c r="DP17" s="900">
        <v>0</v>
      </c>
      <c r="DQ17" s="900">
        <v>0</v>
      </c>
      <c r="DR17" s="900">
        <v>0</v>
      </c>
      <c r="DS17" s="900">
        <v>0</v>
      </c>
      <c r="DT17" s="900">
        <v>0</v>
      </c>
      <c r="DU17" s="900">
        <v>0</v>
      </c>
      <c r="DV17" s="900">
        <v>0</v>
      </c>
      <c r="DW17" s="901">
        <v>0</v>
      </c>
      <c r="DX17" s="902"/>
    </row>
    <row r="18" spans="2:128" x14ac:dyDescent="0.2">
      <c r="B18" s="924"/>
      <c r="C18" s="919"/>
      <c r="D18" s="920"/>
      <c r="E18" s="920"/>
      <c r="F18" s="920"/>
      <c r="G18" s="920"/>
      <c r="H18" s="920"/>
      <c r="I18" s="920"/>
      <c r="J18" s="920"/>
      <c r="K18" s="920"/>
      <c r="L18" s="920"/>
      <c r="M18" s="920"/>
      <c r="N18" s="920"/>
      <c r="O18" s="920"/>
      <c r="P18" s="920"/>
      <c r="Q18" s="920"/>
      <c r="R18" s="921"/>
      <c r="S18" s="920"/>
      <c r="T18" s="920"/>
      <c r="U18" s="925" t="s">
        <v>507</v>
      </c>
      <c r="V18" s="893" t="s">
        <v>124</v>
      </c>
      <c r="W18" s="917" t="s">
        <v>498</v>
      </c>
      <c r="X18" s="926"/>
      <c r="Y18" s="926"/>
      <c r="Z18" s="926"/>
      <c r="AA18" s="926"/>
      <c r="AB18" s="926"/>
      <c r="AC18" s="926"/>
      <c r="AD18" s="926"/>
      <c r="AE18" s="926"/>
      <c r="AF18" s="926"/>
      <c r="AG18" s="926"/>
      <c r="AH18" s="926"/>
      <c r="AI18" s="926"/>
      <c r="AJ18" s="926"/>
      <c r="AK18" s="926"/>
      <c r="AL18" s="926"/>
      <c r="AM18" s="926"/>
      <c r="AN18" s="926"/>
      <c r="AO18" s="926"/>
      <c r="AP18" s="926"/>
      <c r="AQ18" s="926"/>
      <c r="AR18" s="926"/>
      <c r="AS18" s="926"/>
      <c r="AT18" s="926"/>
      <c r="AU18" s="926"/>
      <c r="AV18" s="926"/>
      <c r="AW18" s="926"/>
      <c r="AX18" s="926"/>
      <c r="AY18" s="926"/>
      <c r="AZ18" s="926"/>
      <c r="BA18" s="926"/>
      <c r="BB18" s="926"/>
      <c r="BC18" s="926"/>
      <c r="BD18" s="926"/>
      <c r="BE18" s="926"/>
      <c r="BF18" s="926"/>
      <c r="BG18" s="926"/>
      <c r="BH18" s="926"/>
      <c r="BI18" s="926"/>
      <c r="BJ18" s="926"/>
      <c r="BK18" s="926"/>
      <c r="BL18" s="926"/>
      <c r="BM18" s="926"/>
      <c r="BN18" s="926"/>
      <c r="BO18" s="926"/>
      <c r="BP18" s="926"/>
      <c r="BQ18" s="926"/>
      <c r="BR18" s="926"/>
      <c r="BS18" s="926"/>
      <c r="BT18" s="926"/>
      <c r="BU18" s="926"/>
      <c r="BV18" s="926"/>
      <c r="BW18" s="926"/>
      <c r="BX18" s="926"/>
      <c r="BY18" s="926"/>
      <c r="BZ18" s="926"/>
      <c r="CA18" s="926"/>
      <c r="CB18" s="926"/>
      <c r="CC18" s="926"/>
      <c r="CD18" s="926"/>
      <c r="CE18" s="927"/>
      <c r="CF18" s="927"/>
      <c r="CG18" s="927"/>
      <c r="CH18" s="927"/>
      <c r="CI18" s="927"/>
      <c r="CJ18" s="927"/>
      <c r="CK18" s="927"/>
      <c r="CL18" s="927"/>
      <c r="CM18" s="927"/>
      <c r="CN18" s="927"/>
      <c r="CO18" s="927"/>
      <c r="CP18" s="927"/>
      <c r="CQ18" s="927"/>
      <c r="CR18" s="927"/>
      <c r="CS18" s="927"/>
      <c r="CT18" s="927"/>
      <c r="CU18" s="927"/>
      <c r="CV18" s="927"/>
      <c r="CW18" s="927"/>
      <c r="CX18" s="927"/>
      <c r="CY18" s="928"/>
      <c r="CZ18" s="899">
        <v>0</v>
      </c>
      <c r="DA18" s="900">
        <v>0</v>
      </c>
      <c r="DB18" s="900">
        <v>0</v>
      </c>
      <c r="DC18" s="900">
        <v>0</v>
      </c>
      <c r="DD18" s="900">
        <v>0</v>
      </c>
      <c r="DE18" s="900">
        <v>0</v>
      </c>
      <c r="DF18" s="900">
        <v>0</v>
      </c>
      <c r="DG18" s="900">
        <v>0</v>
      </c>
      <c r="DH18" s="900">
        <v>0</v>
      </c>
      <c r="DI18" s="900">
        <v>0</v>
      </c>
      <c r="DJ18" s="900">
        <v>0</v>
      </c>
      <c r="DK18" s="900">
        <v>0</v>
      </c>
      <c r="DL18" s="900">
        <v>0</v>
      </c>
      <c r="DM18" s="900">
        <v>0</v>
      </c>
      <c r="DN18" s="900">
        <v>0</v>
      </c>
      <c r="DO18" s="900">
        <v>0</v>
      </c>
      <c r="DP18" s="900">
        <v>0</v>
      </c>
      <c r="DQ18" s="900">
        <v>0</v>
      </c>
      <c r="DR18" s="900">
        <v>0</v>
      </c>
      <c r="DS18" s="900">
        <v>0</v>
      </c>
      <c r="DT18" s="900">
        <v>0</v>
      </c>
      <c r="DU18" s="900">
        <v>0</v>
      </c>
      <c r="DV18" s="900">
        <v>0</v>
      </c>
      <c r="DW18" s="901">
        <v>0</v>
      </c>
      <c r="DX18" s="902"/>
    </row>
    <row r="19" spans="2:128" ht="15.75" thickBot="1" x14ac:dyDescent="0.25">
      <c r="B19" s="929"/>
      <c r="C19" s="930"/>
      <c r="D19" s="931"/>
      <c r="E19" s="931"/>
      <c r="F19" s="931"/>
      <c r="G19" s="931"/>
      <c r="H19" s="931"/>
      <c r="I19" s="931"/>
      <c r="J19" s="931"/>
      <c r="K19" s="931"/>
      <c r="L19" s="931"/>
      <c r="M19" s="931"/>
      <c r="N19" s="931"/>
      <c r="O19" s="931"/>
      <c r="P19" s="931"/>
      <c r="Q19" s="931"/>
      <c r="R19" s="932"/>
      <c r="S19" s="931"/>
      <c r="T19" s="931"/>
      <c r="U19" s="933" t="s">
        <v>127</v>
      </c>
      <c r="V19" s="934" t="s">
        <v>508</v>
      </c>
      <c r="W19" s="935" t="s">
        <v>498</v>
      </c>
      <c r="X19" s="936">
        <f>SUM(X8:X18)</f>
        <v>572.90800000000002</v>
      </c>
      <c r="Y19" s="936">
        <f t="shared" ref="Y19:CJ19" si="8">SUM(Y8:Y18)</f>
        <v>1166.76</v>
      </c>
      <c r="Z19" s="936">
        <f t="shared" si="8"/>
        <v>2353.4639999999999</v>
      </c>
      <c r="AA19" s="936">
        <f t="shared" si="8"/>
        <v>3580.02</v>
      </c>
      <c r="AB19" s="936">
        <f t="shared" si="8"/>
        <v>4272.4840000000004</v>
      </c>
      <c r="AC19" s="936">
        <f t="shared" si="8"/>
        <v>520.23952997646131</v>
      </c>
      <c r="AD19" s="936">
        <f t="shared" si="8"/>
        <v>519.80415793541636</v>
      </c>
      <c r="AE19" s="936">
        <f t="shared" si="8"/>
        <v>519.98982601749276</v>
      </c>
      <c r="AF19" s="936">
        <f t="shared" si="8"/>
        <v>523.04318978162951</v>
      </c>
      <c r="AG19" s="936">
        <f t="shared" si="8"/>
        <v>521.0627819974834</v>
      </c>
      <c r="AH19" s="936">
        <f t="shared" si="8"/>
        <v>521.65673889943321</v>
      </c>
      <c r="AI19" s="936">
        <f t="shared" si="8"/>
        <v>517.94458020457853</v>
      </c>
      <c r="AJ19" s="936">
        <f t="shared" si="8"/>
        <v>516.2185686567816</v>
      </c>
      <c r="AK19" s="936">
        <f t="shared" si="8"/>
        <v>517.36568689037972</v>
      </c>
      <c r="AL19" s="936">
        <f t="shared" si="8"/>
        <v>587.53336484723332</v>
      </c>
      <c r="AM19" s="936">
        <f t="shared" si="8"/>
        <v>725.58213314663863</v>
      </c>
      <c r="AN19" s="936">
        <f t="shared" si="8"/>
        <v>1369.6644450753047</v>
      </c>
      <c r="AO19" s="936">
        <f t="shared" si="8"/>
        <v>728.79340230218725</v>
      </c>
      <c r="AP19" s="936">
        <f t="shared" si="8"/>
        <v>587.68249595974203</v>
      </c>
      <c r="AQ19" s="936">
        <f t="shared" si="8"/>
        <v>577.23764195873559</v>
      </c>
      <c r="AR19" s="936">
        <f t="shared" si="8"/>
        <v>667.84193160770383</v>
      </c>
      <c r="AS19" s="936">
        <f t="shared" si="8"/>
        <v>728.87203224789641</v>
      </c>
      <c r="AT19" s="936">
        <f t="shared" si="8"/>
        <v>671.4751879040939</v>
      </c>
      <c r="AU19" s="936">
        <f t="shared" si="8"/>
        <v>554.88841995169628</v>
      </c>
      <c r="AV19" s="936">
        <f t="shared" si="8"/>
        <v>598.59112780048872</v>
      </c>
      <c r="AW19" s="936">
        <f t="shared" si="8"/>
        <v>743.34858959550081</v>
      </c>
      <c r="AX19" s="936">
        <f t="shared" si="8"/>
        <v>1387.8750629353883</v>
      </c>
      <c r="AY19" s="936">
        <f t="shared" si="8"/>
        <v>747.45928560877292</v>
      </c>
      <c r="AZ19" s="936">
        <f t="shared" si="8"/>
        <v>606.81502634899243</v>
      </c>
      <c r="BA19" s="936">
        <f t="shared" si="8"/>
        <v>537.61258560771716</v>
      </c>
      <c r="BB19" s="936">
        <f t="shared" si="8"/>
        <v>539.85329634791015</v>
      </c>
      <c r="BC19" s="936">
        <f t="shared" si="8"/>
        <v>542.15002485660784</v>
      </c>
      <c r="BD19" s="936">
        <f t="shared" si="8"/>
        <v>544.50417157802303</v>
      </c>
      <c r="BE19" s="936">
        <f t="shared" si="8"/>
        <v>546.91717196747368</v>
      </c>
      <c r="BF19" s="936">
        <f t="shared" si="8"/>
        <v>549.39049736666038</v>
      </c>
      <c r="BG19" s="936">
        <f t="shared" si="8"/>
        <v>551.925655900827</v>
      </c>
      <c r="BH19" s="936">
        <f t="shared" si="8"/>
        <v>554.52419339834762</v>
      </c>
      <c r="BI19" s="936">
        <f t="shared" si="8"/>
        <v>557.18769433330624</v>
      </c>
      <c r="BJ19" s="936">
        <f t="shared" si="8"/>
        <v>559.91778279163896</v>
      </c>
      <c r="BK19" s="936">
        <f t="shared" si="8"/>
        <v>693.34052346142983</v>
      </c>
      <c r="BL19" s="936">
        <f t="shared" si="8"/>
        <v>927.83967264796559</v>
      </c>
      <c r="BM19" s="936">
        <f t="shared" si="8"/>
        <v>1632.5120793141648</v>
      </c>
      <c r="BN19" s="936">
        <f t="shared" si="8"/>
        <v>933.79318614701879</v>
      </c>
      <c r="BO19" s="936">
        <f t="shared" si="8"/>
        <v>675.63323065069437</v>
      </c>
      <c r="BP19" s="936">
        <f t="shared" si="8"/>
        <v>577.79284626696165</v>
      </c>
      <c r="BQ19" s="936">
        <f t="shared" si="8"/>
        <v>581.03806352363563</v>
      </c>
      <c r="BR19" s="936">
        <f t="shared" si="8"/>
        <v>584.36441121172652</v>
      </c>
      <c r="BS19" s="936">
        <f t="shared" si="8"/>
        <v>587.77391759201976</v>
      </c>
      <c r="BT19" s="936">
        <f t="shared" si="8"/>
        <v>591.26866163182012</v>
      </c>
      <c r="BU19" s="936">
        <f t="shared" si="8"/>
        <v>666.23927427261572</v>
      </c>
      <c r="BV19" s="936">
        <f t="shared" si="8"/>
        <v>812.68793972943104</v>
      </c>
      <c r="BW19" s="936">
        <f t="shared" si="8"/>
        <v>1458.947896822667</v>
      </c>
      <c r="BX19" s="936">
        <f t="shared" si="8"/>
        <v>820.30894034323342</v>
      </c>
      <c r="BY19" s="936">
        <f t="shared" si="8"/>
        <v>681.4859224518143</v>
      </c>
      <c r="BZ19" s="936">
        <f t="shared" si="8"/>
        <v>614.15025411310967</v>
      </c>
      <c r="CA19" s="936">
        <f t="shared" si="8"/>
        <v>618.30440656593737</v>
      </c>
      <c r="CB19" s="936">
        <f t="shared" si="8"/>
        <v>622.5624128300858</v>
      </c>
      <c r="CC19" s="936">
        <f t="shared" si="8"/>
        <v>626.92686925083797</v>
      </c>
      <c r="CD19" s="936">
        <f t="shared" si="8"/>
        <v>631.40043708210885</v>
      </c>
      <c r="CE19" s="936">
        <f t="shared" si="8"/>
        <v>912.42004410916161</v>
      </c>
      <c r="CF19" s="936">
        <f t="shared" si="8"/>
        <v>1193.5542863118906</v>
      </c>
      <c r="CG19" s="936">
        <f t="shared" si="8"/>
        <v>1751.2402295696879</v>
      </c>
      <c r="CH19" s="936">
        <f t="shared" si="8"/>
        <v>1203.30981140893</v>
      </c>
      <c r="CI19" s="936">
        <f t="shared" si="8"/>
        <v>931.93704279415329</v>
      </c>
      <c r="CJ19" s="936">
        <f t="shared" si="8"/>
        <v>732.07930996400705</v>
      </c>
      <c r="CK19" s="936">
        <f t="shared" ref="CK19:DW19" si="9">SUM(CK8:CK18)</f>
        <v>880.17397631310723</v>
      </c>
      <c r="CL19" s="936">
        <f t="shared" si="9"/>
        <v>1528.1210843209349</v>
      </c>
      <c r="CM19" s="936">
        <f t="shared" si="9"/>
        <v>891.21145752895814</v>
      </c>
      <c r="CN19" s="936">
        <f t="shared" si="9"/>
        <v>754.16100256718221</v>
      </c>
      <c r="CO19" s="936">
        <f t="shared" si="9"/>
        <v>688.64221123136167</v>
      </c>
      <c r="CP19" s="936">
        <f t="shared" si="9"/>
        <v>694.65866261214569</v>
      </c>
      <c r="CQ19" s="936">
        <f t="shared" si="9"/>
        <v>700.82552527744929</v>
      </c>
      <c r="CR19" s="936">
        <f t="shared" si="9"/>
        <v>707.1465595093855</v>
      </c>
      <c r="CS19" s="936">
        <f t="shared" si="9"/>
        <v>713.62561959712025</v>
      </c>
      <c r="CT19" s="936">
        <f t="shared" si="9"/>
        <v>791.65515618704819</v>
      </c>
      <c r="CU19" s="936">
        <f t="shared" si="9"/>
        <v>941.23921869172432</v>
      </c>
      <c r="CV19" s="936">
        <f t="shared" si="9"/>
        <v>1590.7129577590174</v>
      </c>
      <c r="CW19" s="936">
        <f t="shared" si="9"/>
        <v>955.3681278029926</v>
      </c>
      <c r="CX19" s="936">
        <f t="shared" si="9"/>
        <v>819.92158959806761</v>
      </c>
      <c r="CY19" s="937">
        <f t="shared" si="9"/>
        <v>756.04681293801934</v>
      </c>
      <c r="CZ19" s="938">
        <f t="shared" si="9"/>
        <v>0</v>
      </c>
      <c r="DA19" s="939">
        <f t="shared" si="9"/>
        <v>0</v>
      </c>
      <c r="DB19" s="939">
        <f t="shared" si="9"/>
        <v>0</v>
      </c>
      <c r="DC19" s="939">
        <f t="shared" si="9"/>
        <v>0</v>
      </c>
      <c r="DD19" s="939">
        <f t="shared" si="9"/>
        <v>0</v>
      </c>
      <c r="DE19" s="939">
        <f t="shared" si="9"/>
        <v>0</v>
      </c>
      <c r="DF19" s="939">
        <f t="shared" si="9"/>
        <v>0</v>
      </c>
      <c r="DG19" s="939">
        <f t="shared" si="9"/>
        <v>0</v>
      </c>
      <c r="DH19" s="939">
        <f t="shared" si="9"/>
        <v>0</v>
      </c>
      <c r="DI19" s="939">
        <f t="shared" si="9"/>
        <v>0</v>
      </c>
      <c r="DJ19" s="939">
        <f t="shared" si="9"/>
        <v>0</v>
      </c>
      <c r="DK19" s="939">
        <f t="shared" si="9"/>
        <v>0</v>
      </c>
      <c r="DL19" s="939">
        <f t="shared" si="9"/>
        <v>0</v>
      </c>
      <c r="DM19" s="939">
        <f t="shared" si="9"/>
        <v>0</v>
      </c>
      <c r="DN19" s="939">
        <f t="shared" si="9"/>
        <v>0</v>
      </c>
      <c r="DO19" s="939">
        <f t="shared" si="9"/>
        <v>0</v>
      </c>
      <c r="DP19" s="939">
        <f t="shared" si="9"/>
        <v>0</v>
      </c>
      <c r="DQ19" s="939">
        <f t="shared" si="9"/>
        <v>0</v>
      </c>
      <c r="DR19" s="939">
        <f t="shared" si="9"/>
        <v>0</v>
      </c>
      <c r="DS19" s="939">
        <f t="shared" si="9"/>
        <v>0</v>
      </c>
      <c r="DT19" s="939">
        <f t="shared" si="9"/>
        <v>0</v>
      </c>
      <c r="DU19" s="939">
        <f t="shared" si="9"/>
        <v>0</v>
      </c>
      <c r="DV19" s="939">
        <f t="shared" si="9"/>
        <v>0</v>
      </c>
      <c r="DW19" s="940">
        <f t="shared" si="9"/>
        <v>0</v>
      </c>
      <c r="DX19" s="902"/>
    </row>
    <row r="20" spans="2:128" ht="38.25" x14ac:dyDescent="0.2">
      <c r="B20" s="881" t="s">
        <v>493</v>
      </c>
      <c r="C20" s="882" t="s">
        <v>887</v>
      </c>
      <c r="D20" s="883" t="s">
        <v>888</v>
      </c>
      <c r="E20" s="884" t="s">
        <v>550</v>
      </c>
      <c r="F20" s="885" t="s">
        <v>780</v>
      </c>
      <c r="G20" s="886" t="s">
        <v>781</v>
      </c>
      <c r="H20" s="887" t="s">
        <v>495</v>
      </c>
      <c r="I20" s="888">
        <f>MAX(X20:AV20)</f>
        <v>1.98</v>
      </c>
      <c r="J20" s="887">
        <f>SUMPRODUCT($X$2:$CY$2,$X20:$CY20)*365</f>
        <v>14397.868663652005</v>
      </c>
      <c r="K20" s="887">
        <f>SUMPRODUCT($X$2:$CY$2,$X21:$CY21)+SUMPRODUCT($X$2:$CY$2,$X22:$CY22)+SUMPRODUCT($X$2:$CY$2,$X23:$CY23)</f>
        <v>16535.467426729578</v>
      </c>
      <c r="L20" s="887">
        <f>SUMPRODUCT($X$2:$CY$2,$X24:$CY24) +SUMPRODUCT($X$2:$CY$2,$X25:$CY25)</f>
        <v>1774.485571171308</v>
      </c>
      <c r="M20" s="887">
        <f>SUMPRODUCT($X$2:$CY$2,$X26:$CY26)</f>
        <v>0</v>
      </c>
      <c r="N20" s="887">
        <f>SUMPRODUCT($X$2:$CY$2,$X29:$CY29) +SUMPRODUCT($X$2:$CY$2,$X30:$CY30)</f>
        <v>0</v>
      </c>
      <c r="O20" s="887">
        <f>SUMPRODUCT($X$2:$CY$2,$X27:$CY27) +SUMPRODUCT($X$2:$CY$2,$X28:$CY28) +SUMPRODUCT($X$2:$CY$2,$X31:$CY31)</f>
        <v>0</v>
      </c>
      <c r="P20" s="887">
        <f>SUM(K20:O20)</f>
        <v>18309.952997900888</v>
      </c>
      <c r="Q20" s="887">
        <f>(SUM(K20:M20)*100000)/(J20*1000)</f>
        <v>127.17127392698821</v>
      </c>
      <c r="R20" s="889">
        <f>(P20*100000)/(J20*1000)</f>
        <v>127.17127392698821</v>
      </c>
      <c r="S20" s="890">
        <v>3</v>
      </c>
      <c r="T20" s="891">
        <v>3</v>
      </c>
      <c r="U20" s="892" t="s">
        <v>496</v>
      </c>
      <c r="V20" s="893" t="s">
        <v>124</v>
      </c>
      <c r="W20" s="894" t="s">
        <v>75</v>
      </c>
      <c r="X20" s="895"/>
      <c r="Y20" s="895"/>
      <c r="Z20" s="895"/>
      <c r="AA20" s="895"/>
      <c r="AB20" s="895"/>
      <c r="AC20" s="895"/>
      <c r="AD20" s="895"/>
      <c r="AE20" s="895"/>
      <c r="AF20" s="895"/>
      <c r="AG20" s="895"/>
      <c r="AH20" s="895">
        <v>1.98</v>
      </c>
      <c r="AI20" s="895">
        <v>1.98</v>
      </c>
      <c r="AJ20" s="895">
        <v>1.98</v>
      </c>
      <c r="AK20" s="896">
        <v>1.98</v>
      </c>
      <c r="AL20" s="896">
        <v>1.98</v>
      </c>
      <c r="AM20" s="896">
        <v>1.98</v>
      </c>
      <c r="AN20" s="896">
        <v>1.98</v>
      </c>
      <c r="AO20" s="896">
        <v>1.98</v>
      </c>
      <c r="AP20" s="896">
        <v>1.98</v>
      </c>
      <c r="AQ20" s="896">
        <v>1.98</v>
      </c>
      <c r="AR20" s="896">
        <v>1.98</v>
      </c>
      <c r="AS20" s="896">
        <v>1.98</v>
      </c>
      <c r="AT20" s="896">
        <v>1.98</v>
      </c>
      <c r="AU20" s="896">
        <v>1.98</v>
      </c>
      <c r="AV20" s="896">
        <v>1.98</v>
      </c>
      <c r="AW20" s="896">
        <v>1.98</v>
      </c>
      <c r="AX20" s="896">
        <v>1.98</v>
      </c>
      <c r="AY20" s="896">
        <v>1.98</v>
      </c>
      <c r="AZ20" s="896">
        <v>1.98</v>
      </c>
      <c r="BA20" s="896">
        <v>1.98</v>
      </c>
      <c r="BB20" s="896">
        <v>1.98</v>
      </c>
      <c r="BC20" s="896">
        <v>1.98</v>
      </c>
      <c r="BD20" s="896">
        <v>1.98</v>
      </c>
      <c r="BE20" s="896">
        <v>1.98</v>
      </c>
      <c r="BF20" s="896">
        <v>1.98</v>
      </c>
      <c r="BG20" s="896">
        <v>1.98</v>
      </c>
      <c r="BH20" s="896">
        <v>1.98</v>
      </c>
      <c r="BI20" s="896">
        <v>1.98</v>
      </c>
      <c r="BJ20" s="896">
        <v>1.98</v>
      </c>
      <c r="BK20" s="896">
        <v>1.98</v>
      </c>
      <c r="BL20" s="896">
        <v>1.98</v>
      </c>
      <c r="BM20" s="896">
        <v>1.98</v>
      </c>
      <c r="BN20" s="896">
        <v>1.98</v>
      </c>
      <c r="BO20" s="896">
        <v>1.98</v>
      </c>
      <c r="BP20" s="896">
        <v>1.98</v>
      </c>
      <c r="BQ20" s="896">
        <v>1.98</v>
      </c>
      <c r="BR20" s="896">
        <v>1.98</v>
      </c>
      <c r="BS20" s="896">
        <v>1.98</v>
      </c>
      <c r="BT20" s="896">
        <v>1.98</v>
      </c>
      <c r="BU20" s="896">
        <v>1.98</v>
      </c>
      <c r="BV20" s="896">
        <v>1.98</v>
      </c>
      <c r="BW20" s="896">
        <v>1.98</v>
      </c>
      <c r="BX20" s="896">
        <v>1.98</v>
      </c>
      <c r="BY20" s="896">
        <v>1.98</v>
      </c>
      <c r="BZ20" s="896">
        <v>1.98</v>
      </c>
      <c r="CA20" s="896">
        <v>1.98</v>
      </c>
      <c r="CB20" s="896">
        <v>1.98</v>
      </c>
      <c r="CC20" s="896">
        <v>1.98</v>
      </c>
      <c r="CD20" s="896">
        <v>1.98</v>
      </c>
      <c r="CE20" s="897">
        <v>1.98</v>
      </c>
      <c r="CF20" s="897">
        <v>1.98</v>
      </c>
      <c r="CG20" s="897">
        <v>1.98</v>
      </c>
      <c r="CH20" s="897">
        <v>1.98</v>
      </c>
      <c r="CI20" s="897">
        <v>1.98</v>
      </c>
      <c r="CJ20" s="897">
        <v>1.98</v>
      </c>
      <c r="CK20" s="897">
        <v>1.98</v>
      </c>
      <c r="CL20" s="897">
        <v>1.98</v>
      </c>
      <c r="CM20" s="897">
        <v>1.98</v>
      </c>
      <c r="CN20" s="897">
        <v>1.98</v>
      </c>
      <c r="CO20" s="897">
        <v>1.98</v>
      </c>
      <c r="CP20" s="897">
        <v>1.98</v>
      </c>
      <c r="CQ20" s="897">
        <v>1.98</v>
      </c>
      <c r="CR20" s="897">
        <v>1.98</v>
      </c>
      <c r="CS20" s="897">
        <v>1.98</v>
      </c>
      <c r="CT20" s="897">
        <v>1.98</v>
      </c>
      <c r="CU20" s="897">
        <v>1.98</v>
      </c>
      <c r="CV20" s="897">
        <v>1.98</v>
      </c>
      <c r="CW20" s="897">
        <v>1.98</v>
      </c>
      <c r="CX20" s="897">
        <v>1.98</v>
      </c>
      <c r="CY20" s="898">
        <v>1.98</v>
      </c>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2"/>
      <c r="DX20" s="902"/>
    </row>
    <row r="21" spans="2:128" x14ac:dyDescent="0.2">
      <c r="B21" s="903"/>
      <c r="C21" s="904"/>
      <c r="D21" s="905"/>
      <c r="E21" s="906"/>
      <c r="F21" s="906"/>
      <c r="G21" s="905"/>
      <c r="H21" s="906"/>
      <c r="I21" s="906"/>
      <c r="J21" s="906"/>
      <c r="K21" s="906"/>
      <c r="L21" s="906"/>
      <c r="M21" s="906"/>
      <c r="N21" s="906"/>
      <c r="O21" s="906"/>
      <c r="P21" s="906"/>
      <c r="Q21" s="906"/>
      <c r="R21" s="907"/>
      <c r="S21" s="906"/>
      <c r="T21" s="906"/>
      <c r="U21" s="908" t="s">
        <v>497</v>
      </c>
      <c r="V21" s="893" t="s">
        <v>124</v>
      </c>
      <c r="W21" s="894" t="s">
        <v>498</v>
      </c>
      <c r="X21" s="895">
        <v>186</v>
      </c>
      <c r="Y21" s="895">
        <v>279</v>
      </c>
      <c r="Z21" s="895">
        <v>465</v>
      </c>
      <c r="AA21" s="895">
        <v>465</v>
      </c>
      <c r="AB21" s="895">
        <v>465</v>
      </c>
      <c r="AC21" s="895">
        <v>465</v>
      </c>
      <c r="AD21" s="895">
        <v>929</v>
      </c>
      <c r="AE21" s="895">
        <v>1394</v>
      </c>
      <c r="AF21" s="895">
        <v>2323</v>
      </c>
      <c r="AG21" s="895">
        <v>2323</v>
      </c>
      <c r="AH21" s="895"/>
      <c r="AI21" s="895"/>
      <c r="AJ21" s="895"/>
      <c r="AK21" s="896"/>
      <c r="AL21" s="896">
        <v>41.06</v>
      </c>
      <c r="AM21" s="896">
        <v>123.18</v>
      </c>
      <c r="AN21" s="896">
        <v>492.72</v>
      </c>
      <c r="AO21" s="896">
        <v>123.18</v>
      </c>
      <c r="AP21" s="896">
        <v>41.06</v>
      </c>
      <c r="AQ21" s="896">
        <v>13.771499999999998</v>
      </c>
      <c r="AR21" s="896">
        <v>34.428749999999994</v>
      </c>
      <c r="AS21" s="896">
        <v>48.20024999999999</v>
      </c>
      <c r="AT21" s="896">
        <v>34.428749999999994</v>
      </c>
      <c r="AU21" s="896">
        <v>6.8857499999999989</v>
      </c>
      <c r="AV21" s="896">
        <v>41.06</v>
      </c>
      <c r="AW21" s="896">
        <v>123.18</v>
      </c>
      <c r="AX21" s="896">
        <v>492.72</v>
      </c>
      <c r="AY21" s="896">
        <v>123.18</v>
      </c>
      <c r="AZ21" s="896">
        <v>41.06</v>
      </c>
      <c r="BA21" s="896"/>
      <c r="BB21" s="896"/>
      <c r="BC21" s="896"/>
      <c r="BD21" s="896"/>
      <c r="BE21" s="896"/>
      <c r="BF21" s="896"/>
      <c r="BG21" s="896"/>
      <c r="BH21" s="896"/>
      <c r="BI21" s="896"/>
      <c r="BJ21" s="896"/>
      <c r="BK21" s="896">
        <v>54.831499999999998</v>
      </c>
      <c r="BL21" s="896">
        <v>157.60874999999999</v>
      </c>
      <c r="BM21" s="896">
        <v>540.92025000000001</v>
      </c>
      <c r="BN21" s="896">
        <v>157.60874999999999</v>
      </c>
      <c r="BO21" s="896">
        <v>47.945750000000004</v>
      </c>
      <c r="BP21" s="896"/>
      <c r="BQ21" s="896"/>
      <c r="BR21" s="896"/>
      <c r="BS21" s="896"/>
      <c r="BT21" s="896"/>
      <c r="BU21" s="896">
        <v>41.06</v>
      </c>
      <c r="BV21" s="896">
        <v>123.18</v>
      </c>
      <c r="BW21" s="896">
        <v>492.72</v>
      </c>
      <c r="BX21" s="896">
        <v>123.18</v>
      </c>
      <c r="BY21" s="896">
        <v>41.06</v>
      </c>
      <c r="BZ21" s="896"/>
      <c r="CA21" s="896"/>
      <c r="CB21" s="896"/>
      <c r="CC21" s="896"/>
      <c r="CD21" s="896"/>
      <c r="CE21" s="897">
        <v>64.266999999999982</v>
      </c>
      <c r="CF21" s="897">
        <v>128.53399999999996</v>
      </c>
      <c r="CG21" s="897">
        <v>257.06799999999993</v>
      </c>
      <c r="CH21" s="897">
        <v>128.53399999999996</v>
      </c>
      <c r="CI21" s="897">
        <v>64.266999999999982</v>
      </c>
      <c r="CJ21" s="897">
        <v>41.06</v>
      </c>
      <c r="CK21" s="897">
        <v>123.18</v>
      </c>
      <c r="CL21" s="897">
        <v>492.72</v>
      </c>
      <c r="CM21" s="897">
        <v>123.18</v>
      </c>
      <c r="CN21" s="897">
        <v>41.06</v>
      </c>
      <c r="CO21" s="897"/>
      <c r="CP21" s="897"/>
      <c r="CQ21" s="897"/>
      <c r="CR21" s="897"/>
      <c r="CS21" s="897"/>
      <c r="CT21" s="897">
        <v>41.06</v>
      </c>
      <c r="CU21" s="897">
        <v>123.18</v>
      </c>
      <c r="CV21" s="897">
        <v>492.72</v>
      </c>
      <c r="CW21" s="897">
        <v>123.18</v>
      </c>
      <c r="CX21" s="897">
        <v>41.06</v>
      </c>
      <c r="CY21" s="898"/>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2"/>
      <c r="DX21" s="902"/>
    </row>
    <row r="22" spans="2:128" x14ac:dyDescent="0.2">
      <c r="B22" s="909"/>
      <c r="C22" s="910"/>
      <c r="D22" s="911"/>
      <c r="E22" s="911"/>
      <c r="F22" s="911"/>
      <c r="G22" s="911"/>
      <c r="H22" s="911"/>
      <c r="I22" s="911"/>
      <c r="J22" s="911"/>
      <c r="K22" s="911"/>
      <c r="L22" s="911"/>
      <c r="M22" s="911"/>
      <c r="N22" s="911"/>
      <c r="O22" s="911"/>
      <c r="P22" s="911"/>
      <c r="Q22" s="911"/>
      <c r="R22" s="912"/>
      <c r="S22" s="911"/>
      <c r="T22" s="911"/>
      <c r="U22" s="908" t="s">
        <v>499</v>
      </c>
      <c r="V22" s="893" t="s">
        <v>124</v>
      </c>
      <c r="W22" s="894" t="s">
        <v>498</v>
      </c>
      <c r="X22" s="895"/>
      <c r="Y22" s="895"/>
      <c r="Z22" s="895"/>
      <c r="AA22" s="895"/>
      <c r="AB22" s="895"/>
      <c r="AC22" s="895"/>
      <c r="AD22" s="895"/>
      <c r="AE22" s="895"/>
      <c r="AF22" s="895"/>
      <c r="AG22" s="895"/>
      <c r="AH22" s="895"/>
      <c r="AI22" s="895"/>
      <c r="AJ22" s="895"/>
      <c r="AK22" s="896"/>
      <c r="AL22" s="896"/>
      <c r="AM22" s="896"/>
      <c r="AN22" s="896"/>
      <c r="AO22" s="896"/>
      <c r="AP22" s="896"/>
      <c r="AQ22" s="896"/>
      <c r="AR22" s="896"/>
      <c r="AS22" s="896"/>
      <c r="AT22" s="896"/>
      <c r="AU22" s="896"/>
      <c r="AV22" s="896"/>
      <c r="AW22" s="896"/>
      <c r="AX22" s="896"/>
      <c r="AY22" s="896"/>
      <c r="AZ22" s="896"/>
      <c r="BA22" s="896"/>
      <c r="BB22" s="896"/>
      <c r="BC22" s="896"/>
      <c r="BD22" s="896"/>
      <c r="BE22" s="896"/>
      <c r="BF22" s="896"/>
      <c r="BG22" s="896"/>
      <c r="BH22" s="896"/>
      <c r="BI22" s="896"/>
      <c r="BJ22" s="896"/>
      <c r="BK22" s="896"/>
      <c r="BL22" s="896"/>
      <c r="BM22" s="896"/>
      <c r="BN22" s="896"/>
      <c r="BO22" s="896"/>
      <c r="BP22" s="896"/>
      <c r="BQ22" s="896"/>
      <c r="BR22" s="896"/>
      <c r="BS22" s="896"/>
      <c r="BT22" s="896"/>
      <c r="BU22" s="896"/>
      <c r="BV22" s="896"/>
      <c r="BW22" s="896"/>
      <c r="BX22" s="896"/>
      <c r="BY22" s="896"/>
      <c r="BZ22" s="896"/>
      <c r="CA22" s="896"/>
      <c r="CB22" s="896"/>
      <c r="CC22" s="896"/>
      <c r="CD22" s="896"/>
      <c r="CE22" s="897"/>
      <c r="CF22" s="897"/>
      <c r="CG22" s="897"/>
      <c r="CH22" s="897"/>
      <c r="CI22" s="897"/>
      <c r="CJ22" s="897"/>
      <c r="CK22" s="897"/>
      <c r="CL22" s="897"/>
      <c r="CM22" s="897"/>
      <c r="CN22" s="897"/>
      <c r="CO22" s="897"/>
      <c r="CP22" s="897"/>
      <c r="CQ22" s="897"/>
      <c r="CR22" s="897"/>
      <c r="CS22" s="897"/>
      <c r="CT22" s="897"/>
      <c r="CU22" s="897"/>
      <c r="CV22" s="897"/>
      <c r="CW22" s="897"/>
      <c r="CX22" s="897"/>
      <c r="CY22" s="898"/>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2"/>
      <c r="DX22" s="902"/>
    </row>
    <row r="23" spans="2:128" x14ac:dyDescent="0.2">
      <c r="B23" s="909"/>
      <c r="C23" s="910"/>
      <c r="D23" s="911"/>
      <c r="E23" s="911"/>
      <c r="F23" s="911"/>
      <c r="G23" s="911"/>
      <c r="H23" s="911"/>
      <c r="I23" s="911"/>
      <c r="J23" s="911"/>
      <c r="K23" s="911"/>
      <c r="L23" s="911"/>
      <c r="M23" s="911"/>
      <c r="N23" s="911"/>
      <c r="O23" s="911"/>
      <c r="P23" s="911"/>
      <c r="Q23" s="911"/>
      <c r="R23" s="912"/>
      <c r="S23" s="911"/>
      <c r="T23" s="911"/>
      <c r="U23" s="908" t="s">
        <v>772</v>
      </c>
      <c r="V23" s="893" t="s">
        <v>124</v>
      </c>
      <c r="W23" s="894" t="s">
        <v>498</v>
      </c>
      <c r="X23" s="895">
        <v>6.6960000000000006</v>
      </c>
      <c r="Y23" s="895">
        <v>16.739999999999998</v>
      </c>
      <c r="Z23" s="895">
        <v>33.479999999999997</v>
      </c>
      <c r="AA23" s="895">
        <v>50.22</v>
      </c>
      <c r="AB23" s="895">
        <v>66.959999999999994</v>
      </c>
      <c r="AC23" s="895">
        <v>83.7</v>
      </c>
      <c r="AD23" s="895">
        <v>117.14399999999999</v>
      </c>
      <c r="AE23" s="895">
        <v>167.328</v>
      </c>
      <c r="AF23" s="895">
        <v>250.95600000000002</v>
      </c>
      <c r="AG23" s="895">
        <v>334.584</v>
      </c>
      <c r="AH23" s="895">
        <v>334.584</v>
      </c>
      <c r="AI23" s="895">
        <v>334.584</v>
      </c>
      <c r="AJ23" s="895">
        <v>334.584</v>
      </c>
      <c r="AK23" s="896">
        <v>334.584</v>
      </c>
      <c r="AL23" s="896">
        <v>334.584</v>
      </c>
      <c r="AM23" s="896">
        <v>334.584</v>
      </c>
      <c r="AN23" s="896">
        <v>334.584</v>
      </c>
      <c r="AO23" s="896">
        <v>334.584</v>
      </c>
      <c r="AP23" s="896">
        <v>334.584</v>
      </c>
      <c r="AQ23" s="896">
        <v>334.584</v>
      </c>
      <c r="AR23" s="896">
        <v>334.584</v>
      </c>
      <c r="AS23" s="896">
        <v>334.584</v>
      </c>
      <c r="AT23" s="896">
        <v>334.584</v>
      </c>
      <c r="AU23" s="896">
        <v>334.584</v>
      </c>
      <c r="AV23" s="896">
        <v>334.584</v>
      </c>
      <c r="AW23" s="896">
        <v>334.584</v>
      </c>
      <c r="AX23" s="896">
        <v>334.584</v>
      </c>
      <c r="AY23" s="896">
        <v>334.584</v>
      </c>
      <c r="AZ23" s="896">
        <v>334.584</v>
      </c>
      <c r="BA23" s="896">
        <v>334.584</v>
      </c>
      <c r="BB23" s="896">
        <v>334.584</v>
      </c>
      <c r="BC23" s="896">
        <v>334.584</v>
      </c>
      <c r="BD23" s="896">
        <v>334.584</v>
      </c>
      <c r="BE23" s="896">
        <v>334.584</v>
      </c>
      <c r="BF23" s="896">
        <v>334.584</v>
      </c>
      <c r="BG23" s="896">
        <v>334.584</v>
      </c>
      <c r="BH23" s="896">
        <v>334.584</v>
      </c>
      <c r="BI23" s="896">
        <v>334.584</v>
      </c>
      <c r="BJ23" s="896">
        <v>334.584</v>
      </c>
      <c r="BK23" s="896">
        <v>334.584</v>
      </c>
      <c r="BL23" s="896">
        <v>334.584</v>
      </c>
      <c r="BM23" s="896">
        <v>334.584</v>
      </c>
      <c r="BN23" s="896">
        <v>334.584</v>
      </c>
      <c r="BO23" s="896">
        <v>334.584</v>
      </c>
      <c r="BP23" s="896">
        <v>334.584</v>
      </c>
      <c r="BQ23" s="896">
        <v>334.584</v>
      </c>
      <c r="BR23" s="896">
        <v>334.584</v>
      </c>
      <c r="BS23" s="896">
        <v>334.584</v>
      </c>
      <c r="BT23" s="896">
        <v>334.584</v>
      </c>
      <c r="BU23" s="896">
        <v>334.584</v>
      </c>
      <c r="BV23" s="896">
        <v>334.584</v>
      </c>
      <c r="BW23" s="896">
        <v>334.584</v>
      </c>
      <c r="BX23" s="896">
        <v>334.584</v>
      </c>
      <c r="BY23" s="896">
        <v>334.584</v>
      </c>
      <c r="BZ23" s="896">
        <v>334.584</v>
      </c>
      <c r="CA23" s="896">
        <v>334.584</v>
      </c>
      <c r="CB23" s="896">
        <v>334.584</v>
      </c>
      <c r="CC23" s="896">
        <v>334.584</v>
      </c>
      <c r="CD23" s="896">
        <v>334.584</v>
      </c>
      <c r="CE23" s="897">
        <v>334.584</v>
      </c>
      <c r="CF23" s="897">
        <v>334.584</v>
      </c>
      <c r="CG23" s="897">
        <v>334.584</v>
      </c>
      <c r="CH23" s="897">
        <v>334.584</v>
      </c>
      <c r="CI23" s="897">
        <v>334.584</v>
      </c>
      <c r="CJ23" s="897">
        <v>334.584</v>
      </c>
      <c r="CK23" s="897">
        <v>334.584</v>
      </c>
      <c r="CL23" s="897">
        <v>334.584</v>
      </c>
      <c r="CM23" s="897">
        <v>334.584</v>
      </c>
      <c r="CN23" s="897">
        <v>334.584</v>
      </c>
      <c r="CO23" s="897">
        <v>334.584</v>
      </c>
      <c r="CP23" s="897">
        <v>334.584</v>
      </c>
      <c r="CQ23" s="897">
        <v>334.584</v>
      </c>
      <c r="CR23" s="897">
        <v>334.584</v>
      </c>
      <c r="CS23" s="897">
        <v>334.584</v>
      </c>
      <c r="CT23" s="897">
        <v>334.584</v>
      </c>
      <c r="CU23" s="897">
        <v>334.584</v>
      </c>
      <c r="CV23" s="897">
        <v>334.584</v>
      </c>
      <c r="CW23" s="897">
        <v>334.584</v>
      </c>
      <c r="CX23" s="897">
        <v>334.584</v>
      </c>
      <c r="CY23" s="898">
        <v>334.584</v>
      </c>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2"/>
      <c r="DX23" s="902"/>
    </row>
    <row r="24" spans="2:128" x14ac:dyDescent="0.2">
      <c r="B24" s="913"/>
      <c r="C24" s="914"/>
      <c r="D24" s="915"/>
      <c r="E24" s="915"/>
      <c r="F24" s="915"/>
      <c r="G24" s="915"/>
      <c r="H24" s="915"/>
      <c r="I24" s="915"/>
      <c r="J24" s="915"/>
      <c r="K24" s="915"/>
      <c r="L24" s="915"/>
      <c r="M24" s="915"/>
      <c r="N24" s="915"/>
      <c r="O24" s="915"/>
      <c r="P24" s="915"/>
      <c r="Q24" s="915"/>
      <c r="R24" s="916"/>
      <c r="S24" s="915"/>
      <c r="T24" s="915"/>
      <c r="U24" s="908" t="s">
        <v>500</v>
      </c>
      <c r="V24" s="893" t="s">
        <v>124</v>
      </c>
      <c r="W24" s="917" t="s">
        <v>498</v>
      </c>
      <c r="X24" s="895"/>
      <c r="Y24" s="895"/>
      <c r="Z24" s="895"/>
      <c r="AA24" s="895"/>
      <c r="AB24" s="895"/>
      <c r="AC24" s="895"/>
      <c r="AD24" s="895"/>
      <c r="AE24" s="895"/>
      <c r="AF24" s="895"/>
      <c r="AG24" s="895"/>
      <c r="AH24" s="895">
        <v>10.000120000000015</v>
      </c>
      <c r="AI24" s="895">
        <v>10.000120000000015</v>
      </c>
      <c r="AJ24" s="895">
        <v>10.000120000000015</v>
      </c>
      <c r="AK24" s="896">
        <v>10.000120000000015</v>
      </c>
      <c r="AL24" s="896">
        <v>10.000120000000015</v>
      </c>
      <c r="AM24" s="896">
        <v>10.000120000000015</v>
      </c>
      <c r="AN24" s="896">
        <v>10.000120000000015</v>
      </c>
      <c r="AO24" s="896">
        <v>10.000120000000015</v>
      </c>
      <c r="AP24" s="896">
        <v>10.000120000000015</v>
      </c>
      <c r="AQ24" s="896">
        <v>10.000120000000015</v>
      </c>
      <c r="AR24" s="896">
        <v>10.000120000000015</v>
      </c>
      <c r="AS24" s="896">
        <v>10.000120000000015</v>
      </c>
      <c r="AT24" s="896">
        <v>10.000120000000015</v>
      </c>
      <c r="AU24" s="896">
        <v>10.000120000000015</v>
      </c>
      <c r="AV24" s="896">
        <v>10.000120000000015</v>
      </c>
      <c r="AW24" s="896">
        <v>10.000120000000015</v>
      </c>
      <c r="AX24" s="896">
        <v>10.000120000000015</v>
      </c>
      <c r="AY24" s="896">
        <v>10.000120000000015</v>
      </c>
      <c r="AZ24" s="896">
        <v>10.000120000000015</v>
      </c>
      <c r="BA24" s="896">
        <v>10.000120000000015</v>
      </c>
      <c r="BB24" s="896">
        <v>10.000120000000015</v>
      </c>
      <c r="BC24" s="896">
        <v>10.000120000000015</v>
      </c>
      <c r="BD24" s="896">
        <v>10.000120000000015</v>
      </c>
      <c r="BE24" s="896">
        <v>10.000120000000015</v>
      </c>
      <c r="BF24" s="896">
        <v>10.000120000000015</v>
      </c>
      <c r="BG24" s="896">
        <v>10.000120000000015</v>
      </c>
      <c r="BH24" s="896">
        <v>10.000120000000015</v>
      </c>
      <c r="BI24" s="896">
        <v>10.000120000000015</v>
      </c>
      <c r="BJ24" s="896">
        <v>10.000120000000015</v>
      </c>
      <c r="BK24" s="896">
        <v>10.000120000000015</v>
      </c>
      <c r="BL24" s="896">
        <v>10.000120000000015</v>
      </c>
      <c r="BM24" s="896">
        <v>10.000120000000015</v>
      </c>
      <c r="BN24" s="896">
        <v>10.000120000000015</v>
      </c>
      <c r="BO24" s="896">
        <v>10.000120000000015</v>
      </c>
      <c r="BP24" s="896">
        <v>10.000120000000015</v>
      </c>
      <c r="BQ24" s="896">
        <v>10.000120000000015</v>
      </c>
      <c r="BR24" s="896">
        <v>10.000120000000015</v>
      </c>
      <c r="BS24" s="896">
        <v>10.000120000000015</v>
      </c>
      <c r="BT24" s="896">
        <v>10.000120000000015</v>
      </c>
      <c r="BU24" s="896">
        <v>10.000120000000015</v>
      </c>
      <c r="BV24" s="896">
        <v>10.000120000000015</v>
      </c>
      <c r="BW24" s="896">
        <v>10.000120000000015</v>
      </c>
      <c r="BX24" s="896">
        <v>10.000120000000015</v>
      </c>
      <c r="BY24" s="896">
        <v>10.000120000000015</v>
      </c>
      <c r="BZ24" s="896">
        <v>10.000120000000015</v>
      </c>
      <c r="CA24" s="896">
        <v>10.000120000000015</v>
      </c>
      <c r="CB24" s="896">
        <v>10.000120000000015</v>
      </c>
      <c r="CC24" s="896">
        <v>10.000120000000015</v>
      </c>
      <c r="CD24" s="896">
        <v>10.000120000000015</v>
      </c>
      <c r="CE24" s="897">
        <v>10.000120000000015</v>
      </c>
      <c r="CF24" s="897">
        <v>10.000120000000015</v>
      </c>
      <c r="CG24" s="897">
        <v>10.000120000000015</v>
      </c>
      <c r="CH24" s="897">
        <v>10.000120000000015</v>
      </c>
      <c r="CI24" s="897">
        <v>10.000120000000015</v>
      </c>
      <c r="CJ24" s="897">
        <v>10.000120000000015</v>
      </c>
      <c r="CK24" s="897">
        <v>10.000120000000015</v>
      </c>
      <c r="CL24" s="897">
        <v>10.000120000000015</v>
      </c>
      <c r="CM24" s="897">
        <v>10.000120000000015</v>
      </c>
      <c r="CN24" s="897">
        <v>10.000120000000015</v>
      </c>
      <c r="CO24" s="897">
        <v>10.000120000000015</v>
      </c>
      <c r="CP24" s="897">
        <v>10.000120000000015</v>
      </c>
      <c r="CQ24" s="897">
        <v>10.000120000000015</v>
      </c>
      <c r="CR24" s="897">
        <v>10.000120000000015</v>
      </c>
      <c r="CS24" s="897">
        <v>10.000120000000015</v>
      </c>
      <c r="CT24" s="897">
        <v>10.000120000000015</v>
      </c>
      <c r="CU24" s="897">
        <v>10.000120000000015</v>
      </c>
      <c r="CV24" s="897">
        <v>10.000120000000015</v>
      </c>
      <c r="CW24" s="897">
        <v>10.000120000000015</v>
      </c>
      <c r="CX24" s="897">
        <v>10.000120000000015</v>
      </c>
      <c r="CY24" s="898">
        <v>10.000120000000015</v>
      </c>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2"/>
      <c r="DX24" s="902"/>
    </row>
    <row r="25" spans="2:128" x14ac:dyDescent="0.2">
      <c r="B25" s="918"/>
      <c r="C25" s="919"/>
      <c r="D25" s="920"/>
      <c r="E25" s="920"/>
      <c r="F25" s="920"/>
      <c r="G25" s="920"/>
      <c r="H25" s="920"/>
      <c r="I25" s="920"/>
      <c r="J25" s="920"/>
      <c r="K25" s="920"/>
      <c r="L25" s="920"/>
      <c r="M25" s="920"/>
      <c r="N25" s="920"/>
      <c r="O25" s="920"/>
      <c r="P25" s="920"/>
      <c r="Q25" s="920"/>
      <c r="R25" s="921"/>
      <c r="S25" s="920"/>
      <c r="T25" s="920"/>
      <c r="U25" s="908" t="s">
        <v>501</v>
      </c>
      <c r="V25" s="893" t="s">
        <v>124</v>
      </c>
      <c r="W25" s="917" t="s">
        <v>498</v>
      </c>
      <c r="X25" s="896"/>
      <c r="Y25" s="896"/>
      <c r="Z25" s="896"/>
      <c r="AA25" s="896"/>
      <c r="AB25" s="896"/>
      <c r="AC25" s="896"/>
      <c r="AD25" s="896"/>
      <c r="AE25" s="896"/>
      <c r="AF25" s="896"/>
      <c r="AG25" s="896"/>
      <c r="AH25" s="896">
        <v>55.766261142780536</v>
      </c>
      <c r="AI25" s="896">
        <v>53.499557736682767</v>
      </c>
      <c r="AJ25" s="896">
        <v>52.445627510106462</v>
      </c>
      <c r="AK25" s="896">
        <v>53.146076230388175</v>
      </c>
      <c r="AL25" s="896">
        <v>52.400622786472987</v>
      </c>
      <c r="AM25" s="896">
        <v>49.513488969857796</v>
      </c>
      <c r="AN25" s="896">
        <v>50.481811069104232</v>
      </c>
      <c r="AO25" s="896">
        <v>51.474341220831846</v>
      </c>
      <c r="AP25" s="896">
        <v>52.491684626352622</v>
      </c>
      <c r="AQ25" s="896">
        <v>53.534461617011431</v>
      </c>
      <c r="AR25" s="896">
        <v>54.603308032436729</v>
      </c>
      <c r="AS25" s="896">
        <v>55.698875608247626</v>
      </c>
      <c r="AT25" s="896">
        <v>56.821832373453809</v>
      </c>
      <c r="AU25" s="896">
        <v>57.97286305779015</v>
      </c>
      <c r="AV25" s="896">
        <v>59.152669509234897</v>
      </c>
      <c r="AW25" s="896">
        <v>60.361971121965773</v>
      </c>
      <c r="AX25" s="896">
        <v>61.601505275014908</v>
      </c>
      <c r="AY25" s="896">
        <v>62.872027781890274</v>
      </c>
      <c r="AZ25" s="896">
        <v>64.174313351437519</v>
      </c>
      <c r="BA25" s="896">
        <v>65.509156060223475</v>
      </c>
      <c r="BB25" s="896">
        <v>66.877369836729045</v>
      </c>
      <c r="BC25" s="896">
        <v>68.27978895764727</v>
      </c>
      <c r="BD25" s="896">
        <v>69.717268556588436</v>
      </c>
      <c r="BE25" s="896">
        <v>71.190685145503153</v>
      </c>
      <c r="BF25" s="896">
        <v>72.700937149140728</v>
      </c>
      <c r="BG25" s="896">
        <v>74.248945452869236</v>
      </c>
      <c r="BH25" s="896">
        <v>75.835653964190954</v>
      </c>
      <c r="BI25" s="896">
        <v>77.462030188295714</v>
      </c>
      <c r="BJ25" s="896">
        <v>79.129065818003085</v>
      </c>
      <c r="BK25" s="896">
        <v>80.837777338453165</v>
      </c>
      <c r="BL25" s="896">
        <v>82.589206646914505</v>
      </c>
      <c r="BM25" s="896">
        <v>84.384421688087343</v>
      </c>
      <c r="BN25" s="896">
        <v>86.224517105289522</v>
      </c>
      <c r="BO25" s="896">
        <v>88.110614907921743</v>
      </c>
      <c r="BP25" s="896">
        <v>90.043865155619812</v>
      </c>
      <c r="BQ25" s="896">
        <v>92.025446659510308</v>
      </c>
      <c r="BR25" s="896">
        <v>94.056567700998045</v>
      </c>
      <c r="BS25" s="896">
        <v>96.138466768522989</v>
      </c>
      <c r="BT25" s="896">
        <v>98.272413312736035</v>
      </c>
      <c r="BU25" s="896">
        <v>100.45970852055443</v>
      </c>
      <c r="BV25" s="896">
        <v>102.7016861085683</v>
      </c>
      <c r="BW25" s="896">
        <v>104.99971313628251</v>
      </c>
      <c r="BX25" s="896">
        <v>107.35519083968956</v>
      </c>
      <c r="BY25" s="896">
        <v>109.76955548568179</v>
      </c>
      <c r="BZ25" s="896">
        <v>112.24427924782384</v>
      </c>
      <c r="CA25" s="896">
        <v>114.7808711040194</v>
      </c>
      <c r="CB25" s="896">
        <v>117.3808777566199</v>
      </c>
      <c r="CC25" s="896">
        <v>120.04588457553538</v>
      </c>
      <c r="CD25" s="896">
        <v>122.77751656492373</v>
      </c>
      <c r="CE25" s="897">
        <v>125.57743935404682</v>
      </c>
      <c r="CF25" s="897">
        <v>128.44736021289799</v>
      </c>
      <c r="CG25" s="897">
        <v>131.38902909322042</v>
      </c>
      <c r="CH25" s="897">
        <v>134.40423969555093</v>
      </c>
      <c r="CI25" s="897">
        <v>137.49483056293968</v>
      </c>
      <c r="CJ25" s="897">
        <v>140.66268620201316</v>
      </c>
      <c r="CK25" s="897">
        <v>143.90973823206346</v>
      </c>
      <c r="CL25" s="897">
        <v>147.23796656286507</v>
      </c>
      <c r="CM25" s="897">
        <v>150.64940060193666</v>
      </c>
      <c r="CN25" s="897">
        <v>154.14612049198507</v>
      </c>
      <c r="CO25" s="897">
        <v>157.73025837928472</v>
      </c>
      <c r="CP25" s="897">
        <v>161.40399971376678</v>
      </c>
      <c r="CQ25" s="897">
        <v>165.16958458161093</v>
      </c>
      <c r="CR25" s="897">
        <v>169.02930907115118</v>
      </c>
      <c r="CS25" s="897">
        <v>172.98552667292995</v>
      </c>
      <c r="CT25" s="897">
        <v>177.04064971475321</v>
      </c>
      <c r="CU25" s="897">
        <v>181.19715083262201</v>
      </c>
      <c r="CV25" s="897">
        <v>185.45756447843752</v>
      </c>
      <c r="CW25" s="897">
        <v>189.8244884653985</v>
      </c>
      <c r="CX25" s="897">
        <v>194.30058555203345</v>
      </c>
      <c r="CY25" s="898">
        <v>198.88858506583423</v>
      </c>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2"/>
      <c r="DX25" s="902"/>
    </row>
    <row r="26" spans="2:128" x14ac:dyDescent="0.2">
      <c r="B26" s="918"/>
      <c r="C26" s="919"/>
      <c r="D26" s="920"/>
      <c r="E26" s="920"/>
      <c r="F26" s="920"/>
      <c r="G26" s="920"/>
      <c r="H26" s="920"/>
      <c r="I26" s="920"/>
      <c r="J26" s="920"/>
      <c r="K26" s="920"/>
      <c r="L26" s="920"/>
      <c r="M26" s="920"/>
      <c r="N26" s="920"/>
      <c r="O26" s="920"/>
      <c r="P26" s="920"/>
      <c r="Q26" s="920"/>
      <c r="R26" s="921"/>
      <c r="S26" s="920"/>
      <c r="T26" s="920"/>
      <c r="U26" s="922" t="s">
        <v>502</v>
      </c>
      <c r="V26" s="923" t="s">
        <v>124</v>
      </c>
      <c r="W26" s="917" t="s">
        <v>498</v>
      </c>
      <c r="X26" s="896"/>
      <c r="Y26" s="896"/>
      <c r="Z26" s="896"/>
      <c r="AA26" s="896"/>
      <c r="AB26" s="896"/>
      <c r="AC26" s="896"/>
      <c r="AD26" s="896"/>
      <c r="AE26" s="896"/>
      <c r="AF26" s="896"/>
      <c r="AG26" s="896"/>
      <c r="AH26" s="896"/>
      <c r="AI26" s="896"/>
      <c r="AJ26" s="896"/>
      <c r="AK26" s="896"/>
      <c r="AL26" s="896"/>
      <c r="AM26" s="896"/>
      <c r="AN26" s="896"/>
      <c r="AO26" s="896"/>
      <c r="AP26" s="896"/>
      <c r="AQ26" s="896"/>
      <c r="AR26" s="896"/>
      <c r="AS26" s="896"/>
      <c r="AT26" s="896"/>
      <c r="AU26" s="896"/>
      <c r="AV26" s="896"/>
      <c r="AW26" s="896"/>
      <c r="AX26" s="896"/>
      <c r="AY26" s="896"/>
      <c r="AZ26" s="896"/>
      <c r="BA26" s="896"/>
      <c r="BB26" s="896"/>
      <c r="BC26" s="896"/>
      <c r="BD26" s="896"/>
      <c r="BE26" s="896"/>
      <c r="BF26" s="896"/>
      <c r="BG26" s="896"/>
      <c r="BH26" s="896"/>
      <c r="BI26" s="896"/>
      <c r="BJ26" s="896"/>
      <c r="BK26" s="896"/>
      <c r="BL26" s="896"/>
      <c r="BM26" s="896"/>
      <c r="BN26" s="896"/>
      <c r="BO26" s="896"/>
      <c r="BP26" s="896"/>
      <c r="BQ26" s="896"/>
      <c r="BR26" s="896"/>
      <c r="BS26" s="896"/>
      <c r="BT26" s="896"/>
      <c r="BU26" s="896"/>
      <c r="BV26" s="896"/>
      <c r="BW26" s="896"/>
      <c r="BX26" s="896"/>
      <c r="BY26" s="896"/>
      <c r="BZ26" s="896"/>
      <c r="CA26" s="896"/>
      <c r="CB26" s="896"/>
      <c r="CC26" s="896"/>
      <c r="CD26" s="896"/>
      <c r="CE26" s="897"/>
      <c r="CF26" s="897"/>
      <c r="CG26" s="897"/>
      <c r="CH26" s="897"/>
      <c r="CI26" s="897"/>
      <c r="CJ26" s="897"/>
      <c r="CK26" s="897"/>
      <c r="CL26" s="897"/>
      <c r="CM26" s="897"/>
      <c r="CN26" s="897"/>
      <c r="CO26" s="897"/>
      <c r="CP26" s="897"/>
      <c r="CQ26" s="897"/>
      <c r="CR26" s="897"/>
      <c r="CS26" s="897"/>
      <c r="CT26" s="897"/>
      <c r="CU26" s="897"/>
      <c r="CV26" s="897"/>
      <c r="CW26" s="897"/>
      <c r="CX26" s="897"/>
      <c r="CY26" s="898"/>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2"/>
      <c r="DX26" s="902"/>
    </row>
    <row r="27" spans="2:128" x14ac:dyDescent="0.2">
      <c r="B27" s="918"/>
      <c r="C27" s="919"/>
      <c r="D27" s="920"/>
      <c r="E27" s="920"/>
      <c r="F27" s="920"/>
      <c r="G27" s="920"/>
      <c r="H27" s="920"/>
      <c r="I27" s="920"/>
      <c r="J27" s="920"/>
      <c r="K27" s="920"/>
      <c r="L27" s="920"/>
      <c r="M27" s="920"/>
      <c r="N27" s="920"/>
      <c r="O27" s="920"/>
      <c r="P27" s="920"/>
      <c r="Q27" s="920"/>
      <c r="R27" s="921"/>
      <c r="S27" s="920"/>
      <c r="T27" s="920"/>
      <c r="U27" s="908" t="s">
        <v>503</v>
      </c>
      <c r="V27" s="893" t="s">
        <v>124</v>
      </c>
      <c r="W27" s="917" t="s">
        <v>498</v>
      </c>
      <c r="X27" s="896"/>
      <c r="Y27" s="896"/>
      <c r="Z27" s="896"/>
      <c r="AA27" s="896"/>
      <c r="AB27" s="896"/>
      <c r="AC27" s="896"/>
      <c r="AD27" s="896"/>
      <c r="AE27" s="896"/>
      <c r="AF27" s="896"/>
      <c r="AG27" s="896"/>
      <c r="AH27" s="896"/>
      <c r="AI27" s="896"/>
      <c r="AJ27" s="896"/>
      <c r="AK27" s="896"/>
      <c r="AL27" s="896"/>
      <c r="AM27" s="896"/>
      <c r="AN27" s="896"/>
      <c r="AO27" s="896"/>
      <c r="AP27" s="896"/>
      <c r="AQ27" s="896"/>
      <c r="AR27" s="896"/>
      <c r="AS27" s="896"/>
      <c r="AT27" s="896"/>
      <c r="AU27" s="896"/>
      <c r="AV27" s="896"/>
      <c r="AW27" s="896"/>
      <c r="AX27" s="896"/>
      <c r="AY27" s="896"/>
      <c r="AZ27" s="896"/>
      <c r="BA27" s="896"/>
      <c r="BB27" s="896"/>
      <c r="BC27" s="896"/>
      <c r="BD27" s="896"/>
      <c r="BE27" s="896"/>
      <c r="BF27" s="896"/>
      <c r="BG27" s="896"/>
      <c r="BH27" s="896"/>
      <c r="BI27" s="896"/>
      <c r="BJ27" s="896"/>
      <c r="BK27" s="896"/>
      <c r="BL27" s="896"/>
      <c r="BM27" s="896"/>
      <c r="BN27" s="896"/>
      <c r="BO27" s="896"/>
      <c r="BP27" s="896"/>
      <c r="BQ27" s="896"/>
      <c r="BR27" s="896"/>
      <c r="BS27" s="896"/>
      <c r="BT27" s="896"/>
      <c r="BU27" s="896"/>
      <c r="BV27" s="896"/>
      <c r="BW27" s="896"/>
      <c r="BX27" s="896"/>
      <c r="BY27" s="896"/>
      <c r="BZ27" s="896"/>
      <c r="CA27" s="896"/>
      <c r="CB27" s="896"/>
      <c r="CC27" s="896"/>
      <c r="CD27" s="896"/>
      <c r="CE27" s="897"/>
      <c r="CF27" s="897"/>
      <c r="CG27" s="897"/>
      <c r="CH27" s="897"/>
      <c r="CI27" s="897"/>
      <c r="CJ27" s="897"/>
      <c r="CK27" s="897"/>
      <c r="CL27" s="897"/>
      <c r="CM27" s="897"/>
      <c r="CN27" s="897"/>
      <c r="CO27" s="897"/>
      <c r="CP27" s="897"/>
      <c r="CQ27" s="897"/>
      <c r="CR27" s="897"/>
      <c r="CS27" s="897"/>
      <c r="CT27" s="897"/>
      <c r="CU27" s="897"/>
      <c r="CV27" s="897"/>
      <c r="CW27" s="897"/>
      <c r="CX27" s="897"/>
      <c r="CY27" s="898"/>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2"/>
      <c r="DX27" s="902"/>
    </row>
    <row r="28" spans="2:128" x14ac:dyDescent="0.2">
      <c r="B28" s="924"/>
      <c r="C28" s="919"/>
      <c r="D28" s="920"/>
      <c r="E28" s="920"/>
      <c r="F28" s="920"/>
      <c r="G28" s="920"/>
      <c r="H28" s="920"/>
      <c r="I28" s="920"/>
      <c r="J28" s="920"/>
      <c r="K28" s="920"/>
      <c r="L28" s="920"/>
      <c r="M28" s="920"/>
      <c r="N28" s="920"/>
      <c r="O28" s="920"/>
      <c r="P28" s="920"/>
      <c r="Q28" s="920"/>
      <c r="R28" s="921"/>
      <c r="S28" s="920"/>
      <c r="T28" s="920"/>
      <c r="U28" s="908" t="s">
        <v>504</v>
      </c>
      <c r="V28" s="893" t="s">
        <v>124</v>
      </c>
      <c r="W28" s="917" t="s">
        <v>498</v>
      </c>
      <c r="X28" s="896"/>
      <c r="Y28" s="896"/>
      <c r="Z28" s="896"/>
      <c r="AA28" s="896"/>
      <c r="AB28" s="896"/>
      <c r="AC28" s="896"/>
      <c r="AD28" s="896"/>
      <c r="AE28" s="896"/>
      <c r="AF28" s="896"/>
      <c r="AG28" s="896"/>
      <c r="AH28" s="896"/>
      <c r="AI28" s="896"/>
      <c r="AJ28" s="896"/>
      <c r="AK28" s="896"/>
      <c r="AL28" s="896"/>
      <c r="AM28" s="896"/>
      <c r="AN28" s="896"/>
      <c r="AO28" s="896"/>
      <c r="AP28" s="896"/>
      <c r="AQ28" s="896"/>
      <c r="AR28" s="896"/>
      <c r="AS28" s="896"/>
      <c r="AT28" s="896"/>
      <c r="AU28" s="896"/>
      <c r="AV28" s="896"/>
      <c r="AW28" s="896"/>
      <c r="AX28" s="896"/>
      <c r="AY28" s="896"/>
      <c r="AZ28" s="896"/>
      <c r="BA28" s="896"/>
      <c r="BB28" s="896"/>
      <c r="BC28" s="896"/>
      <c r="BD28" s="896"/>
      <c r="BE28" s="896"/>
      <c r="BF28" s="896"/>
      <c r="BG28" s="896"/>
      <c r="BH28" s="896"/>
      <c r="BI28" s="896"/>
      <c r="BJ28" s="896"/>
      <c r="BK28" s="896"/>
      <c r="BL28" s="896"/>
      <c r="BM28" s="896"/>
      <c r="BN28" s="896"/>
      <c r="BO28" s="896"/>
      <c r="BP28" s="896"/>
      <c r="BQ28" s="896"/>
      <c r="BR28" s="896"/>
      <c r="BS28" s="896"/>
      <c r="BT28" s="896"/>
      <c r="BU28" s="896"/>
      <c r="BV28" s="896"/>
      <c r="BW28" s="896"/>
      <c r="BX28" s="896"/>
      <c r="BY28" s="896"/>
      <c r="BZ28" s="896"/>
      <c r="CA28" s="896"/>
      <c r="CB28" s="896"/>
      <c r="CC28" s="896"/>
      <c r="CD28" s="896"/>
      <c r="CE28" s="897"/>
      <c r="CF28" s="897"/>
      <c r="CG28" s="897"/>
      <c r="CH28" s="897"/>
      <c r="CI28" s="897"/>
      <c r="CJ28" s="897"/>
      <c r="CK28" s="897"/>
      <c r="CL28" s="897"/>
      <c r="CM28" s="897"/>
      <c r="CN28" s="897"/>
      <c r="CO28" s="897"/>
      <c r="CP28" s="897"/>
      <c r="CQ28" s="897"/>
      <c r="CR28" s="897"/>
      <c r="CS28" s="897"/>
      <c r="CT28" s="897"/>
      <c r="CU28" s="897"/>
      <c r="CV28" s="897"/>
      <c r="CW28" s="897"/>
      <c r="CX28" s="897"/>
      <c r="CY28" s="898"/>
      <c r="CZ28" s="941"/>
      <c r="DA28" s="941"/>
      <c r="DB28" s="941"/>
      <c r="DC28" s="941"/>
      <c r="DD28" s="941"/>
      <c r="DE28" s="941"/>
      <c r="DF28" s="941"/>
      <c r="DG28" s="941"/>
      <c r="DH28" s="941"/>
      <c r="DI28" s="941"/>
      <c r="DJ28" s="941"/>
      <c r="DK28" s="941"/>
      <c r="DL28" s="941"/>
      <c r="DM28" s="941"/>
      <c r="DN28" s="941"/>
      <c r="DO28" s="941"/>
      <c r="DP28" s="941"/>
      <c r="DQ28" s="941"/>
      <c r="DR28" s="941"/>
      <c r="DS28" s="941"/>
      <c r="DT28" s="941"/>
      <c r="DU28" s="941"/>
      <c r="DV28" s="941"/>
      <c r="DW28" s="942"/>
      <c r="DX28" s="902"/>
    </row>
    <row r="29" spans="2:128" x14ac:dyDescent="0.2">
      <c r="B29" s="924"/>
      <c r="C29" s="919"/>
      <c r="D29" s="920"/>
      <c r="E29" s="920"/>
      <c r="F29" s="920"/>
      <c r="G29" s="920"/>
      <c r="H29" s="920"/>
      <c r="I29" s="920"/>
      <c r="J29" s="920"/>
      <c r="K29" s="920"/>
      <c r="L29" s="920"/>
      <c r="M29" s="920"/>
      <c r="N29" s="920"/>
      <c r="O29" s="920"/>
      <c r="P29" s="920"/>
      <c r="Q29" s="920"/>
      <c r="R29" s="921"/>
      <c r="S29" s="920"/>
      <c r="T29" s="920"/>
      <c r="U29" s="908" t="s">
        <v>505</v>
      </c>
      <c r="V29" s="893" t="s">
        <v>124</v>
      </c>
      <c r="W29" s="917" t="s">
        <v>498</v>
      </c>
      <c r="X29" s="896"/>
      <c r="Y29" s="896"/>
      <c r="Z29" s="896"/>
      <c r="AA29" s="896"/>
      <c r="AB29" s="896"/>
      <c r="AC29" s="896"/>
      <c r="AD29" s="896"/>
      <c r="AE29" s="896"/>
      <c r="AF29" s="896"/>
      <c r="AG29" s="896"/>
      <c r="AH29" s="896"/>
      <c r="AI29" s="896"/>
      <c r="AJ29" s="896"/>
      <c r="AK29" s="896"/>
      <c r="AL29" s="896"/>
      <c r="AM29" s="896"/>
      <c r="AN29" s="896"/>
      <c r="AO29" s="896"/>
      <c r="AP29" s="896"/>
      <c r="AQ29" s="896"/>
      <c r="AR29" s="896"/>
      <c r="AS29" s="896"/>
      <c r="AT29" s="896"/>
      <c r="AU29" s="896"/>
      <c r="AV29" s="896"/>
      <c r="AW29" s="896"/>
      <c r="AX29" s="896"/>
      <c r="AY29" s="896"/>
      <c r="AZ29" s="896"/>
      <c r="BA29" s="896"/>
      <c r="BB29" s="896"/>
      <c r="BC29" s="896"/>
      <c r="BD29" s="896"/>
      <c r="BE29" s="896"/>
      <c r="BF29" s="896"/>
      <c r="BG29" s="896"/>
      <c r="BH29" s="896"/>
      <c r="BI29" s="896"/>
      <c r="BJ29" s="896"/>
      <c r="BK29" s="896"/>
      <c r="BL29" s="896"/>
      <c r="BM29" s="896"/>
      <c r="BN29" s="896"/>
      <c r="BO29" s="896"/>
      <c r="BP29" s="896"/>
      <c r="BQ29" s="896"/>
      <c r="BR29" s="896"/>
      <c r="BS29" s="896"/>
      <c r="BT29" s="896"/>
      <c r="BU29" s="896"/>
      <c r="BV29" s="896"/>
      <c r="BW29" s="896"/>
      <c r="BX29" s="896"/>
      <c r="BY29" s="896"/>
      <c r="BZ29" s="896"/>
      <c r="CA29" s="896"/>
      <c r="CB29" s="896"/>
      <c r="CC29" s="896"/>
      <c r="CD29" s="896"/>
      <c r="CE29" s="897"/>
      <c r="CF29" s="897"/>
      <c r="CG29" s="897"/>
      <c r="CH29" s="897"/>
      <c r="CI29" s="897"/>
      <c r="CJ29" s="897"/>
      <c r="CK29" s="897"/>
      <c r="CL29" s="897"/>
      <c r="CM29" s="897"/>
      <c r="CN29" s="897"/>
      <c r="CO29" s="897"/>
      <c r="CP29" s="897"/>
      <c r="CQ29" s="897"/>
      <c r="CR29" s="897"/>
      <c r="CS29" s="897"/>
      <c r="CT29" s="897"/>
      <c r="CU29" s="897"/>
      <c r="CV29" s="897"/>
      <c r="CW29" s="897"/>
      <c r="CX29" s="897"/>
      <c r="CY29" s="898"/>
      <c r="CZ29" s="941"/>
      <c r="DA29" s="941"/>
      <c r="DB29" s="941"/>
      <c r="DC29" s="941"/>
      <c r="DD29" s="941"/>
      <c r="DE29" s="941"/>
      <c r="DF29" s="941"/>
      <c r="DG29" s="941"/>
      <c r="DH29" s="941"/>
      <c r="DI29" s="941"/>
      <c r="DJ29" s="941"/>
      <c r="DK29" s="941"/>
      <c r="DL29" s="941"/>
      <c r="DM29" s="941"/>
      <c r="DN29" s="941"/>
      <c r="DO29" s="941"/>
      <c r="DP29" s="941"/>
      <c r="DQ29" s="941"/>
      <c r="DR29" s="941"/>
      <c r="DS29" s="941"/>
      <c r="DT29" s="941"/>
      <c r="DU29" s="941"/>
      <c r="DV29" s="941"/>
      <c r="DW29" s="942"/>
      <c r="DX29" s="902"/>
    </row>
    <row r="30" spans="2:128" x14ac:dyDescent="0.2">
      <c r="B30" s="924"/>
      <c r="C30" s="919"/>
      <c r="D30" s="920"/>
      <c r="E30" s="920"/>
      <c r="F30" s="920"/>
      <c r="G30" s="920"/>
      <c r="H30" s="920"/>
      <c r="I30" s="920"/>
      <c r="J30" s="920"/>
      <c r="K30" s="920"/>
      <c r="L30" s="920"/>
      <c r="M30" s="920"/>
      <c r="N30" s="920"/>
      <c r="O30" s="920"/>
      <c r="P30" s="920"/>
      <c r="Q30" s="920"/>
      <c r="R30" s="921"/>
      <c r="S30" s="920"/>
      <c r="T30" s="920"/>
      <c r="U30" s="908" t="s">
        <v>506</v>
      </c>
      <c r="V30" s="893" t="s">
        <v>124</v>
      </c>
      <c r="W30" s="917" t="s">
        <v>498</v>
      </c>
      <c r="X30" s="896"/>
      <c r="Y30" s="896"/>
      <c r="Z30" s="896"/>
      <c r="AA30" s="896"/>
      <c r="AB30" s="896"/>
      <c r="AC30" s="896"/>
      <c r="AD30" s="896"/>
      <c r="AE30" s="896"/>
      <c r="AF30" s="896"/>
      <c r="AG30" s="896"/>
      <c r="AH30" s="896"/>
      <c r="AI30" s="896"/>
      <c r="AJ30" s="896"/>
      <c r="AK30" s="896"/>
      <c r="AL30" s="896"/>
      <c r="AM30" s="896"/>
      <c r="AN30" s="896"/>
      <c r="AO30" s="896"/>
      <c r="AP30" s="896"/>
      <c r="AQ30" s="896"/>
      <c r="AR30" s="896"/>
      <c r="AS30" s="896"/>
      <c r="AT30" s="896"/>
      <c r="AU30" s="896"/>
      <c r="AV30" s="896"/>
      <c r="AW30" s="896"/>
      <c r="AX30" s="896"/>
      <c r="AY30" s="896"/>
      <c r="AZ30" s="896"/>
      <c r="BA30" s="896"/>
      <c r="BB30" s="896"/>
      <c r="BC30" s="896"/>
      <c r="BD30" s="896"/>
      <c r="BE30" s="896"/>
      <c r="BF30" s="896"/>
      <c r="BG30" s="896"/>
      <c r="BH30" s="896"/>
      <c r="BI30" s="896"/>
      <c r="BJ30" s="896"/>
      <c r="BK30" s="896"/>
      <c r="BL30" s="896"/>
      <c r="BM30" s="896"/>
      <c r="BN30" s="896"/>
      <c r="BO30" s="896"/>
      <c r="BP30" s="896"/>
      <c r="BQ30" s="896"/>
      <c r="BR30" s="896"/>
      <c r="BS30" s="896"/>
      <c r="BT30" s="896"/>
      <c r="BU30" s="896"/>
      <c r="BV30" s="896"/>
      <c r="BW30" s="896"/>
      <c r="BX30" s="896"/>
      <c r="BY30" s="896"/>
      <c r="BZ30" s="896"/>
      <c r="CA30" s="896"/>
      <c r="CB30" s="896"/>
      <c r="CC30" s="896"/>
      <c r="CD30" s="896"/>
      <c r="CE30" s="897"/>
      <c r="CF30" s="897"/>
      <c r="CG30" s="897"/>
      <c r="CH30" s="897"/>
      <c r="CI30" s="897"/>
      <c r="CJ30" s="897"/>
      <c r="CK30" s="897"/>
      <c r="CL30" s="897"/>
      <c r="CM30" s="897"/>
      <c r="CN30" s="897"/>
      <c r="CO30" s="897"/>
      <c r="CP30" s="897"/>
      <c r="CQ30" s="897"/>
      <c r="CR30" s="897"/>
      <c r="CS30" s="897"/>
      <c r="CT30" s="897"/>
      <c r="CU30" s="897"/>
      <c r="CV30" s="897"/>
      <c r="CW30" s="897"/>
      <c r="CX30" s="897"/>
      <c r="CY30" s="898"/>
      <c r="CZ30" s="941"/>
      <c r="DA30" s="941"/>
      <c r="DB30" s="941"/>
      <c r="DC30" s="941"/>
      <c r="DD30" s="941"/>
      <c r="DE30" s="941"/>
      <c r="DF30" s="941"/>
      <c r="DG30" s="941"/>
      <c r="DH30" s="941"/>
      <c r="DI30" s="941"/>
      <c r="DJ30" s="941"/>
      <c r="DK30" s="941"/>
      <c r="DL30" s="941"/>
      <c r="DM30" s="941"/>
      <c r="DN30" s="941"/>
      <c r="DO30" s="941"/>
      <c r="DP30" s="941"/>
      <c r="DQ30" s="941"/>
      <c r="DR30" s="941"/>
      <c r="DS30" s="941"/>
      <c r="DT30" s="941"/>
      <c r="DU30" s="941"/>
      <c r="DV30" s="941"/>
      <c r="DW30" s="942"/>
      <c r="DX30" s="902"/>
    </row>
    <row r="31" spans="2:128" x14ac:dyDescent="0.2">
      <c r="B31" s="924"/>
      <c r="C31" s="919"/>
      <c r="D31" s="920"/>
      <c r="E31" s="920"/>
      <c r="F31" s="920"/>
      <c r="G31" s="920"/>
      <c r="H31" s="920"/>
      <c r="I31" s="920"/>
      <c r="J31" s="920"/>
      <c r="K31" s="920"/>
      <c r="L31" s="920"/>
      <c r="M31" s="920"/>
      <c r="N31" s="920"/>
      <c r="O31" s="920"/>
      <c r="P31" s="920"/>
      <c r="Q31" s="920"/>
      <c r="R31" s="921"/>
      <c r="S31" s="920"/>
      <c r="T31" s="920"/>
      <c r="U31" s="925" t="s">
        <v>507</v>
      </c>
      <c r="V31" s="893" t="s">
        <v>124</v>
      </c>
      <c r="W31" s="917" t="s">
        <v>498</v>
      </c>
      <c r="X31" s="926"/>
      <c r="Y31" s="926"/>
      <c r="Z31" s="926"/>
      <c r="AA31" s="926"/>
      <c r="AB31" s="926"/>
      <c r="AC31" s="926"/>
      <c r="AD31" s="926"/>
      <c r="AE31" s="926"/>
      <c r="AF31" s="926"/>
      <c r="AG31" s="926"/>
      <c r="AH31" s="926"/>
      <c r="AI31" s="926"/>
      <c r="AJ31" s="926"/>
      <c r="AK31" s="926"/>
      <c r="AL31" s="926"/>
      <c r="AM31" s="926"/>
      <c r="AN31" s="926"/>
      <c r="AO31" s="926"/>
      <c r="AP31" s="926"/>
      <c r="AQ31" s="926"/>
      <c r="AR31" s="926"/>
      <c r="AS31" s="926"/>
      <c r="AT31" s="926"/>
      <c r="AU31" s="926"/>
      <c r="AV31" s="926"/>
      <c r="AW31" s="926"/>
      <c r="AX31" s="926"/>
      <c r="AY31" s="926"/>
      <c r="AZ31" s="926"/>
      <c r="BA31" s="926"/>
      <c r="BB31" s="926"/>
      <c r="BC31" s="926"/>
      <c r="BD31" s="926"/>
      <c r="BE31" s="926"/>
      <c r="BF31" s="926"/>
      <c r="BG31" s="926"/>
      <c r="BH31" s="926"/>
      <c r="BI31" s="926"/>
      <c r="BJ31" s="926"/>
      <c r="BK31" s="926"/>
      <c r="BL31" s="926"/>
      <c r="BM31" s="926"/>
      <c r="BN31" s="926"/>
      <c r="BO31" s="926"/>
      <c r="BP31" s="926"/>
      <c r="BQ31" s="926"/>
      <c r="BR31" s="926"/>
      <c r="BS31" s="926"/>
      <c r="BT31" s="926"/>
      <c r="BU31" s="926"/>
      <c r="BV31" s="926"/>
      <c r="BW31" s="926"/>
      <c r="BX31" s="926"/>
      <c r="BY31" s="926"/>
      <c r="BZ31" s="926"/>
      <c r="CA31" s="926"/>
      <c r="CB31" s="926"/>
      <c r="CC31" s="926"/>
      <c r="CD31" s="926"/>
      <c r="CE31" s="927"/>
      <c r="CF31" s="927"/>
      <c r="CG31" s="927"/>
      <c r="CH31" s="927"/>
      <c r="CI31" s="927"/>
      <c r="CJ31" s="927"/>
      <c r="CK31" s="927"/>
      <c r="CL31" s="927"/>
      <c r="CM31" s="927"/>
      <c r="CN31" s="927"/>
      <c r="CO31" s="927"/>
      <c r="CP31" s="927"/>
      <c r="CQ31" s="927"/>
      <c r="CR31" s="927"/>
      <c r="CS31" s="927"/>
      <c r="CT31" s="927"/>
      <c r="CU31" s="927"/>
      <c r="CV31" s="927"/>
      <c r="CW31" s="927"/>
      <c r="CX31" s="927"/>
      <c r="CY31" s="928"/>
      <c r="CZ31" s="941"/>
      <c r="DA31" s="941"/>
      <c r="DB31" s="941"/>
      <c r="DC31" s="941"/>
      <c r="DD31" s="941"/>
      <c r="DE31" s="941"/>
      <c r="DF31" s="941"/>
      <c r="DG31" s="941"/>
      <c r="DH31" s="941"/>
      <c r="DI31" s="941"/>
      <c r="DJ31" s="941"/>
      <c r="DK31" s="941"/>
      <c r="DL31" s="941"/>
      <c r="DM31" s="941"/>
      <c r="DN31" s="941"/>
      <c r="DO31" s="941"/>
      <c r="DP31" s="941"/>
      <c r="DQ31" s="941"/>
      <c r="DR31" s="941"/>
      <c r="DS31" s="941"/>
      <c r="DT31" s="941"/>
      <c r="DU31" s="941"/>
      <c r="DV31" s="941"/>
      <c r="DW31" s="942"/>
      <c r="DX31" s="902"/>
    </row>
    <row r="32" spans="2:128" ht="15.75" thickBot="1" x14ac:dyDescent="0.25">
      <c r="B32" s="929"/>
      <c r="C32" s="930"/>
      <c r="D32" s="931"/>
      <c r="E32" s="931"/>
      <c r="F32" s="931"/>
      <c r="G32" s="931"/>
      <c r="H32" s="931"/>
      <c r="I32" s="931"/>
      <c r="J32" s="931"/>
      <c r="K32" s="931"/>
      <c r="L32" s="931"/>
      <c r="M32" s="931"/>
      <c r="N32" s="931"/>
      <c r="O32" s="931"/>
      <c r="P32" s="931"/>
      <c r="Q32" s="931"/>
      <c r="R32" s="932"/>
      <c r="S32" s="931"/>
      <c r="T32" s="931"/>
      <c r="U32" s="933" t="s">
        <v>127</v>
      </c>
      <c r="V32" s="934" t="s">
        <v>508</v>
      </c>
      <c r="W32" s="935" t="s">
        <v>498</v>
      </c>
      <c r="X32" s="936">
        <f t="shared" ref="X32:BC32" si="10">SUM(X21:X31)</f>
        <v>192.696</v>
      </c>
      <c r="Y32" s="936">
        <f t="shared" si="10"/>
        <v>295.74</v>
      </c>
      <c r="Z32" s="936">
        <f t="shared" si="10"/>
        <v>498.48</v>
      </c>
      <c r="AA32" s="936">
        <f t="shared" si="10"/>
        <v>515.22</v>
      </c>
      <c r="AB32" s="936">
        <f t="shared" si="10"/>
        <v>531.96</v>
      </c>
      <c r="AC32" s="936">
        <f t="shared" si="10"/>
        <v>548.70000000000005</v>
      </c>
      <c r="AD32" s="936">
        <f t="shared" si="10"/>
        <v>1046.144</v>
      </c>
      <c r="AE32" s="936">
        <f t="shared" si="10"/>
        <v>1561.328</v>
      </c>
      <c r="AF32" s="936">
        <f t="shared" si="10"/>
        <v>2573.9560000000001</v>
      </c>
      <c r="AG32" s="936">
        <f t="shared" si="10"/>
        <v>2657.5839999999998</v>
      </c>
      <c r="AH32" s="936">
        <f t="shared" si="10"/>
        <v>400.35038114278058</v>
      </c>
      <c r="AI32" s="936">
        <f t="shared" si="10"/>
        <v>398.08367773668283</v>
      </c>
      <c r="AJ32" s="936">
        <f t="shared" si="10"/>
        <v>397.02974751010652</v>
      </c>
      <c r="AK32" s="936">
        <f t="shared" si="10"/>
        <v>397.73019623038823</v>
      </c>
      <c r="AL32" s="936">
        <f t="shared" si="10"/>
        <v>438.04474278647302</v>
      </c>
      <c r="AM32" s="936">
        <f t="shared" si="10"/>
        <v>517.27760896985785</v>
      </c>
      <c r="AN32" s="936">
        <f t="shared" si="10"/>
        <v>887.78593106910432</v>
      </c>
      <c r="AO32" s="936">
        <f t="shared" si="10"/>
        <v>519.23846122083194</v>
      </c>
      <c r="AP32" s="936">
        <f t="shared" si="10"/>
        <v>438.13580462635264</v>
      </c>
      <c r="AQ32" s="936">
        <f t="shared" si="10"/>
        <v>411.89008161701145</v>
      </c>
      <c r="AR32" s="936">
        <f t="shared" si="10"/>
        <v>433.61617803243678</v>
      </c>
      <c r="AS32" s="936">
        <f t="shared" si="10"/>
        <v>448.48324560824767</v>
      </c>
      <c r="AT32" s="936">
        <f t="shared" si="10"/>
        <v>435.83470237345381</v>
      </c>
      <c r="AU32" s="936">
        <f t="shared" si="10"/>
        <v>409.44273305779018</v>
      </c>
      <c r="AV32" s="936">
        <f t="shared" si="10"/>
        <v>444.79678950923494</v>
      </c>
      <c r="AW32" s="936">
        <f t="shared" si="10"/>
        <v>528.12609112196583</v>
      </c>
      <c r="AX32" s="936">
        <f t="shared" si="10"/>
        <v>898.90562527501504</v>
      </c>
      <c r="AY32" s="936">
        <f t="shared" si="10"/>
        <v>530.63614778189037</v>
      </c>
      <c r="AZ32" s="936">
        <f t="shared" si="10"/>
        <v>449.81843335143753</v>
      </c>
      <c r="BA32" s="936">
        <f t="shared" si="10"/>
        <v>410.0932760602235</v>
      </c>
      <c r="BB32" s="936">
        <f t="shared" si="10"/>
        <v>411.46148983672907</v>
      </c>
      <c r="BC32" s="936">
        <f t="shared" si="10"/>
        <v>412.86390895764731</v>
      </c>
      <c r="BD32" s="936">
        <f t="shared" ref="BD32:CY32" si="11">SUM(BD21:BD31)</f>
        <v>414.30138855658845</v>
      </c>
      <c r="BE32" s="936">
        <f t="shared" si="11"/>
        <v>415.77480514550319</v>
      </c>
      <c r="BF32" s="936">
        <f t="shared" si="11"/>
        <v>417.28505714914075</v>
      </c>
      <c r="BG32" s="936">
        <f t="shared" si="11"/>
        <v>418.83306545286928</v>
      </c>
      <c r="BH32" s="936">
        <f t="shared" si="11"/>
        <v>420.41977396419099</v>
      </c>
      <c r="BI32" s="936">
        <f t="shared" si="11"/>
        <v>422.04615018829577</v>
      </c>
      <c r="BJ32" s="936">
        <f t="shared" si="11"/>
        <v>423.71318581800313</v>
      </c>
      <c r="BK32" s="936">
        <f t="shared" si="11"/>
        <v>480.25339733845323</v>
      </c>
      <c r="BL32" s="936">
        <f t="shared" si="11"/>
        <v>584.78207664691456</v>
      </c>
      <c r="BM32" s="936">
        <f t="shared" si="11"/>
        <v>969.88879168808739</v>
      </c>
      <c r="BN32" s="936">
        <f t="shared" si="11"/>
        <v>588.41738710528955</v>
      </c>
      <c r="BO32" s="936">
        <f t="shared" si="11"/>
        <v>480.6404849079218</v>
      </c>
      <c r="BP32" s="936">
        <f t="shared" si="11"/>
        <v>434.62798515561985</v>
      </c>
      <c r="BQ32" s="936">
        <f t="shared" si="11"/>
        <v>436.60956665951034</v>
      </c>
      <c r="BR32" s="936">
        <f t="shared" si="11"/>
        <v>438.64068770099811</v>
      </c>
      <c r="BS32" s="936">
        <f t="shared" si="11"/>
        <v>440.722586768523</v>
      </c>
      <c r="BT32" s="936">
        <f t="shared" si="11"/>
        <v>442.85653331273608</v>
      </c>
      <c r="BU32" s="936">
        <f t="shared" si="11"/>
        <v>486.10382852055449</v>
      </c>
      <c r="BV32" s="936">
        <f t="shared" si="11"/>
        <v>570.46580610856836</v>
      </c>
      <c r="BW32" s="936">
        <f t="shared" si="11"/>
        <v>942.30383313628261</v>
      </c>
      <c r="BX32" s="936">
        <f t="shared" si="11"/>
        <v>575.11931083968966</v>
      </c>
      <c r="BY32" s="936">
        <f t="shared" si="11"/>
        <v>495.41367548568184</v>
      </c>
      <c r="BZ32" s="936">
        <f t="shared" si="11"/>
        <v>456.82839924782388</v>
      </c>
      <c r="CA32" s="936">
        <f t="shared" si="11"/>
        <v>459.36499110401945</v>
      </c>
      <c r="CB32" s="936">
        <f t="shared" si="11"/>
        <v>461.96499775661994</v>
      </c>
      <c r="CC32" s="936">
        <f t="shared" si="11"/>
        <v>464.63000457553539</v>
      </c>
      <c r="CD32" s="936">
        <f t="shared" si="11"/>
        <v>467.36163656492374</v>
      </c>
      <c r="CE32" s="936">
        <f t="shared" si="11"/>
        <v>534.42855935404691</v>
      </c>
      <c r="CF32" s="936">
        <f t="shared" si="11"/>
        <v>601.56548021289791</v>
      </c>
      <c r="CG32" s="936">
        <f t="shared" si="11"/>
        <v>733.04114909322038</v>
      </c>
      <c r="CH32" s="936">
        <f t="shared" si="11"/>
        <v>607.5223596955509</v>
      </c>
      <c r="CI32" s="936">
        <f t="shared" si="11"/>
        <v>546.34595056293972</v>
      </c>
      <c r="CJ32" s="936">
        <f t="shared" si="11"/>
        <v>526.30680620201315</v>
      </c>
      <c r="CK32" s="936">
        <f t="shared" si="11"/>
        <v>611.67385823206348</v>
      </c>
      <c r="CL32" s="936">
        <f t="shared" si="11"/>
        <v>984.54208656286517</v>
      </c>
      <c r="CM32" s="936">
        <f t="shared" si="11"/>
        <v>618.41352060193674</v>
      </c>
      <c r="CN32" s="936">
        <f t="shared" si="11"/>
        <v>539.79024049198506</v>
      </c>
      <c r="CO32" s="936">
        <f t="shared" si="11"/>
        <v>502.31437837928479</v>
      </c>
      <c r="CP32" s="936">
        <f t="shared" si="11"/>
        <v>505.98811971376682</v>
      </c>
      <c r="CQ32" s="936">
        <f t="shared" si="11"/>
        <v>509.75370458161098</v>
      </c>
      <c r="CR32" s="936">
        <f t="shared" si="11"/>
        <v>513.61342907115124</v>
      </c>
      <c r="CS32" s="936">
        <f t="shared" si="11"/>
        <v>517.56964667293005</v>
      </c>
      <c r="CT32" s="936">
        <f t="shared" si="11"/>
        <v>562.6847697147532</v>
      </c>
      <c r="CU32" s="936">
        <f t="shared" si="11"/>
        <v>648.96127083262206</v>
      </c>
      <c r="CV32" s="936">
        <f t="shared" si="11"/>
        <v>1022.7616844784377</v>
      </c>
      <c r="CW32" s="936">
        <f t="shared" si="11"/>
        <v>657.58860846539858</v>
      </c>
      <c r="CX32" s="936">
        <f t="shared" si="11"/>
        <v>579.9447055520335</v>
      </c>
      <c r="CY32" s="937">
        <f t="shared" si="11"/>
        <v>543.47270506583425</v>
      </c>
      <c r="CZ32" s="941"/>
      <c r="DA32" s="941"/>
      <c r="DB32" s="941"/>
      <c r="DC32" s="941"/>
      <c r="DD32" s="941"/>
      <c r="DE32" s="941"/>
      <c r="DF32" s="941"/>
      <c r="DG32" s="941"/>
      <c r="DH32" s="941"/>
      <c r="DI32" s="941"/>
      <c r="DJ32" s="941"/>
      <c r="DK32" s="941"/>
      <c r="DL32" s="941"/>
      <c r="DM32" s="941"/>
      <c r="DN32" s="941"/>
      <c r="DO32" s="941"/>
      <c r="DP32" s="941"/>
      <c r="DQ32" s="941"/>
      <c r="DR32" s="941"/>
      <c r="DS32" s="941"/>
      <c r="DT32" s="941"/>
      <c r="DU32" s="941"/>
      <c r="DV32" s="941"/>
      <c r="DW32" s="942"/>
      <c r="DX32" s="902"/>
    </row>
    <row r="33" spans="2:128" ht="38.25" x14ac:dyDescent="0.2">
      <c r="B33" s="881" t="s">
        <v>493</v>
      </c>
      <c r="C33" s="882" t="s">
        <v>879</v>
      </c>
      <c r="D33" s="883" t="s">
        <v>889</v>
      </c>
      <c r="E33" s="884" t="s">
        <v>550</v>
      </c>
      <c r="F33" s="885" t="s">
        <v>780</v>
      </c>
      <c r="G33" s="886" t="s">
        <v>781</v>
      </c>
      <c r="H33" s="887" t="s">
        <v>495</v>
      </c>
      <c r="I33" s="888">
        <f>MAX(X33:AV33)</f>
        <v>4.9249999999999998</v>
      </c>
      <c r="J33" s="887">
        <f>SUMPRODUCT($X$2:$CY$2,$X33:$CY33)*365</f>
        <v>42885.828836246917</v>
      </c>
      <c r="K33" s="887">
        <f>SUMPRODUCT($X$2:$CY$2,$X34:$CY34)+SUMPRODUCT($X$2:$CY$2,$X35:$CY35)+SUMPRODUCT($X$2:$CY$2,$X36:$CY36)</f>
        <v>21528.585339124489</v>
      </c>
      <c r="L33" s="887">
        <f>SUMPRODUCT($X$2:$CY$2,$X37:$CY37) +SUMPRODUCT($X$2:$CY$2,$X38:$CY38)</f>
        <v>19953.709324457188</v>
      </c>
      <c r="M33" s="887">
        <f>SUMPRODUCT($X$2:$CY$2,$X39:$CY39)</f>
        <v>0</v>
      </c>
      <c r="N33" s="887">
        <f>SUMPRODUCT($X$2:$CY$2,$X42:$CY42) +SUMPRODUCT($X$2:$CY$2,$X43:$CY43)</f>
        <v>0</v>
      </c>
      <c r="O33" s="887">
        <f>SUMPRODUCT($X$2:$CY$2,$X40:$CY40) +SUMPRODUCT($X$2:$CY$2,$X41:$CY41) +SUMPRODUCT($X$2:$CY$2,$X44:$CY44)</f>
        <v>0</v>
      </c>
      <c r="P33" s="887">
        <f>SUM(K33:O33)</f>
        <v>41482.294663581677</v>
      </c>
      <c r="Q33" s="887">
        <f>(SUM(K33:M33)*100000)/(J33*1000)</f>
        <v>96.727277492934974</v>
      </c>
      <c r="R33" s="889">
        <f>(P33*100000)/(J33*1000)</f>
        <v>96.727277492934974</v>
      </c>
      <c r="S33" s="890">
        <v>3</v>
      </c>
      <c r="T33" s="891">
        <v>3</v>
      </c>
      <c r="U33" s="892" t="s">
        <v>496</v>
      </c>
      <c r="V33" s="893" t="s">
        <v>124</v>
      </c>
      <c r="W33" s="894" t="s">
        <v>75</v>
      </c>
      <c r="X33" s="895"/>
      <c r="Y33" s="895"/>
      <c r="Z33" s="895"/>
      <c r="AA33" s="895"/>
      <c r="AB33" s="895"/>
      <c r="AC33" s="895">
        <v>4.9249999999999998</v>
      </c>
      <c r="AD33" s="895">
        <v>4.9249999999999998</v>
      </c>
      <c r="AE33" s="895">
        <v>4.9249999999999998</v>
      </c>
      <c r="AF33" s="895">
        <v>4.9249999999999998</v>
      </c>
      <c r="AG33" s="895">
        <v>4.9249999999999998</v>
      </c>
      <c r="AH33" s="895">
        <v>4.9249999999999998</v>
      </c>
      <c r="AI33" s="895">
        <v>4.9249999999999998</v>
      </c>
      <c r="AJ33" s="895">
        <v>4.9249999999999998</v>
      </c>
      <c r="AK33" s="896">
        <v>4.9249999999999998</v>
      </c>
      <c r="AL33" s="896">
        <v>4.9249999999999998</v>
      </c>
      <c r="AM33" s="896">
        <v>4.9249999999999998</v>
      </c>
      <c r="AN33" s="896">
        <v>4.9249999999999998</v>
      </c>
      <c r="AO33" s="896">
        <v>4.9249999999999998</v>
      </c>
      <c r="AP33" s="896">
        <v>4.9249999999999998</v>
      </c>
      <c r="AQ33" s="896">
        <v>4.9249999999999998</v>
      </c>
      <c r="AR33" s="896">
        <v>4.9249999999999998</v>
      </c>
      <c r="AS33" s="896">
        <v>4.9249999999999998</v>
      </c>
      <c r="AT33" s="896">
        <v>4.9249999999999998</v>
      </c>
      <c r="AU33" s="896">
        <v>4.9249999999999998</v>
      </c>
      <c r="AV33" s="896">
        <v>4.9249999999999998</v>
      </c>
      <c r="AW33" s="896">
        <v>4.9249999999999998</v>
      </c>
      <c r="AX33" s="896">
        <v>4.9249999999999998</v>
      </c>
      <c r="AY33" s="896">
        <v>4.9249999999999998</v>
      </c>
      <c r="AZ33" s="896">
        <v>4.9249999999999998</v>
      </c>
      <c r="BA33" s="896">
        <v>4.9249999999999998</v>
      </c>
      <c r="BB33" s="896">
        <v>4.9249999999999998</v>
      </c>
      <c r="BC33" s="896">
        <v>4.9249999999999998</v>
      </c>
      <c r="BD33" s="896">
        <v>4.9249999999999998</v>
      </c>
      <c r="BE33" s="896">
        <v>4.9249999999999998</v>
      </c>
      <c r="BF33" s="896">
        <v>4.9249999999999998</v>
      </c>
      <c r="BG33" s="896">
        <v>4.9249999999999998</v>
      </c>
      <c r="BH33" s="896">
        <v>4.9249999999999998</v>
      </c>
      <c r="BI33" s="896">
        <v>4.9249999999999998</v>
      </c>
      <c r="BJ33" s="896">
        <v>4.9249999999999998</v>
      </c>
      <c r="BK33" s="896">
        <v>4.9249999999999998</v>
      </c>
      <c r="BL33" s="896">
        <v>4.9249999999999998</v>
      </c>
      <c r="BM33" s="896">
        <v>4.9249999999999998</v>
      </c>
      <c r="BN33" s="896">
        <v>4.9249999999999998</v>
      </c>
      <c r="BO33" s="896">
        <v>4.9249999999999998</v>
      </c>
      <c r="BP33" s="896">
        <v>4.9249999999999998</v>
      </c>
      <c r="BQ33" s="896">
        <v>4.9249999999999998</v>
      </c>
      <c r="BR33" s="896">
        <v>4.9249999999999998</v>
      </c>
      <c r="BS33" s="896">
        <v>4.9249999999999998</v>
      </c>
      <c r="BT33" s="896">
        <v>4.9249999999999998</v>
      </c>
      <c r="BU33" s="896">
        <v>4.9249999999999998</v>
      </c>
      <c r="BV33" s="896">
        <v>4.9249999999999998</v>
      </c>
      <c r="BW33" s="896">
        <v>4.9249999999999998</v>
      </c>
      <c r="BX33" s="896">
        <v>4.9249999999999998</v>
      </c>
      <c r="BY33" s="896">
        <v>4.9249999999999998</v>
      </c>
      <c r="BZ33" s="896">
        <v>4.9249999999999998</v>
      </c>
      <c r="CA33" s="896">
        <v>4.9249999999999998</v>
      </c>
      <c r="CB33" s="896">
        <v>4.9249999999999998</v>
      </c>
      <c r="CC33" s="896">
        <v>4.9249999999999998</v>
      </c>
      <c r="CD33" s="896">
        <v>4.9249999999999998</v>
      </c>
      <c r="CE33" s="897">
        <v>4.9249999999999998</v>
      </c>
      <c r="CF33" s="897">
        <v>4.9249999999999998</v>
      </c>
      <c r="CG33" s="897">
        <v>4.9249999999999998</v>
      </c>
      <c r="CH33" s="897">
        <v>4.9249999999999998</v>
      </c>
      <c r="CI33" s="897">
        <v>4.9249999999999998</v>
      </c>
      <c r="CJ33" s="897">
        <v>4.9249999999999998</v>
      </c>
      <c r="CK33" s="897">
        <v>4.9249999999999998</v>
      </c>
      <c r="CL33" s="897">
        <v>4.9249999999999998</v>
      </c>
      <c r="CM33" s="897">
        <v>4.9249999999999998</v>
      </c>
      <c r="CN33" s="897">
        <v>4.9249999999999998</v>
      </c>
      <c r="CO33" s="897">
        <v>4.9249999999999998</v>
      </c>
      <c r="CP33" s="897">
        <v>4.9249999999999998</v>
      </c>
      <c r="CQ33" s="897">
        <v>4.9249999999999998</v>
      </c>
      <c r="CR33" s="897">
        <v>4.9249999999999998</v>
      </c>
      <c r="CS33" s="897">
        <v>4.9249999999999998</v>
      </c>
      <c r="CT33" s="897">
        <v>4.9249999999999998</v>
      </c>
      <c r="CU33" s="897">
        <v>4.9249999999999998</v>
      </c>
      <c r="CV33" s="897">
        <v>4.9249999999999998</v>
      </c>
      <c r="CW33" s="897">
        <v>4.9249999999999998</v>
      </c>
      <c r="CX33" s="897">
        <v>4.9249999999999998</v>
      </c>
      <c r="CY33" s="898">
        <v>4.9249999999999998</v>
      </c>
      <c r="CZ33" s="941"/>
      <c r="DA33" s="941"/>
      <c r="DB33" s="941"/>
      <c r="DC33" s="941"/>
      <c r="DD33" s="941"/>
      <c r="DE33" s="941"/>
      <c r="DF33" s="941"/>
      <c r="DG33" s="941"/>
      <c r="DH33" s="941"/>
      <c r="DI33" s="941"/>
      <c r="DJ33" s="941"/>
      <c r="DK33" s="941"/>
      <c r="DL33" s="941"/>
      <c r="DM33" s="941"/>
      <c r="DN33" s="941"/>
      <c r="DO33" s="941"/>
      <c r="DP33" s="941"/>
      <c r="DQ33" s="941"/>
      <c r="DR33" s="941"/>
      <c r="DS33" s="941"/>
      <c r="DT33" s="941"/>
      <c r="DU33" s="941"/>
      <c r="DV33" s="941"/>
      <c r="DW33" s="942"/>
      <c r="DX33" s="902"/>
    </row>
    <row r="34" spans="2:128" x14ac:dyDescent="0.2">
      <c r="B34" s="903"/>
      <c r="C34" s="904"/>
      <c r="D34" s="905"/>
      <c r="E34" s="906"/>
      <c r="F34" s="906"/>
      <c r="G34" s="905"/>
      <c r="H34" s="906"/>
      <c r="I34" s="906"/>
      <c r="J34" s="906"/>
      <c r="K34" s="906"/>
      <c r="L34" s="906"/>
      <c r="M34" s="906"/>
      <c r="N34" s="906"/>
      <c r="O34" s="906"/>
      <c r="P34" s="906"/>
      <c r="Q34" s="906"/>
      <c r="R34" s="907"/>
      <c r="S34" s="906"/>
      <c r="T34" s="906"/>
      <c r="U34" s="908" t="s">
        <v>497</v>
      </c>
      <c r="V34" s="893" t="s">
        <v>124</v>
      </c>
      <c r="W34" s="894" t="s">
        <v>498</v>
      </c>
      <c r="X34" s="895">
        <v>513</v>
      </c>
      <c r="Y34" s="895">
        <v>1025</v>
      </c>
      <c r="Z34" s="895">
        <v>2049</v>
      </c>
      <c r="AA34" s="895">
        <v>3075</v>
      </c>
      <c r="AB34" s="895">
        <v>3586</v>
      </c>
      <c r="AC34" s="895"/>
      <c r="AD34" s="895"/>
      <c r="AE34" s="895"/>
      <c r="AF34" s="895"/>
      <c r="AG34" s="895"/>
      <c r="AH34" s="895"/>
      <c r="AI34" s="895"/>
      <c r="AJ34" s="895"/>
      <c r="AK34" s="896"/>
      <c r="AL34" s="896">
        <v>56.388500000000001</v>
      </c>
      <c r="AM34" s="896">
        <v>169.16549999999998</v>
      </c>
      <c r="AN34" s="896">
        <v>676.66199999999992</v>
      </c>
      <c r="AO34" s="896">
        <v>169.16549999999998</v>
      </c>
      <c r="AP34" s="896">
        <v>56.388500000000001</v>
      </c>
      <c r="AQ34" s="896">
        <v>57.735900000000008</v>
      </c>
      <c r="AR34" s="896">
        <v>144.33975000000001</v>
      </c>
      <c r="AS34" s="896">
        <v>202.07565</v>
      </c>
      <c r="AT34" s="896">
        <v>144.33975000000001</v>
      </c>
      <c r="AU34" s="896">
        <v>28.867950000000004</v>
      </c>
      <c r="AV34" s="896">
        <v>56.388500000000001</v>
      </c>
      <c r="AW34" s="896">
        <v>169.16549999999998</v>
      </c>
      <c r="AX34" s="896">
        <v>676.66199999999992</v>
      </c>
      <c r="AY34" s="896">
        <v>169.16549999999998</v>
      </c>
      <c r="AZ34" s="896">
        <v>56.388500000000001</v>
      </c>
      <c r="BA34" s="896"/>
      <c r="BB34" s="896"/>
      <c r="BC34" s="896"/>
      <c r="BD34" s="896"/>
      <c r="BE34" s="896"/>
      <c r="BF34" s="896"/>
      <c r="BG34" s="896"/>
      <c r="BH34" s="896"/>
      <c r="BI34" s="896"/>
      <c r="BJ34" s="896"/>
      <c r="BK34" s="896">
        <v>114.12440000000001</v>
      </c>
      <c r="BL34" s="896">
        <v>313.50524999999999</v>
      </c>
      <c r="BM34" s="896">
        <v>878.73764999999992</v>
      </c>
      <c r="BN34" s="896">
        <v>313.50524999999999</v>
      </c>
      <c r="BO34" s="896">
        <v>85.256450000000001</v>
      </c>
      <c r="BP34" s="896"/>
      <c r="BQ34" s="896"/>
      <c r="BR34" s="896"/>
      <c r="BS34" s="896"/>
      <c r="BT34" s="896"/>
      <c r="BU34" s="896">
        <v>56.388500000000001</v>
      </c>
      <c r="BV34" s="896">
        <v>169.16549999999998</v>
      </c>
      <c r="BW34" s="896">
        <v>676.66199999999992</v>
      </c>
      <c r="BX34" s="896">
        <v>169.16549999999998</v>
      </c>
      <c r="BY34" s="896">
        <v>56.388500000000001</v>
      </c>
      <c r="BZ34" s="896"/>
      <c r="CA34" s="896"/>
      <c r="CB34" s="896"/>
      <c r="CC34" s="896"/>
      <c r="CD34" s="896"/>
      <c r="CE34" s="897">
        <v>269.43420000000003</v>
      </c>
      <c r="CF34" s="897">
        <v>538.86840000000007</v>
      </c>
      <c r="CG34" s="897">
        <v>1077.7368000000001</v>
      </c>
      <c r="CH34" s="897">
        <v>538.86840000000007</v>
      </c>
      <c r="CI34" s="897">
        <v>269.43420000000003</v>
      </c>
      <c r="CJ34" s="897">
        <v>56.388500000000001</v>
      </c>
      <c r="CK34" s="897">
        <v>169.16549999999998</v>
      </c>
      <c r="CL34" s="897">
        <v>676.66199999999992</v>
      </c>
      <c r="CM34" s="897">
        <v>169.16549999999998</v>
      </c>
      <c r="CN34" s="897">
        <v>56.388500000000001</v>
      </c>
      <c r="CO34" s="897"/>
      <c r="CP34" s="897"/>
      <c r="CQ34" s="897"/>
      <c r="CR34" s="897"/>
      <c r="CS34" s="897"/>
      <c r="CT34" s="897">
        <v>56.388500000000001</v>
      </c>
      <c r="CU34" s="897">
        <v>169.16549999999998</v>
      </c>
      <c r="CV34" s="897">
        <v>676.66199999999992</v>
      </c>
      <c r="CW34" s="897">
        <v>169.16549999999998</v>
      </c>
      <c r="CX34" s="897">
        <v>56.388500000000001</v>
      </c>
      <c r="CY34" s="898"/>
      <c r="CZ34" s="941"/>
      <c r="DA34" s="941"/>
      <c r="DB34" s="941"/>
      <c r="DC34" s="941"/>
      <c r="DD34" s="941"/>
      <c r="DE34" s="941"/>
      <c r="DF34" s="941"/>
      <c r="DG34" s="941"/>
      <c r="DH34" s="941"/>
      <c r="DI34" s="941"/>
      <c r="DJ34" s="941"/>
      <c r="DK34" s="941"/>
      <c r="DL34" s="941"/>
      <c r="DM34" s="941"/>
      <c r="DN34" s="941"/>
      <c r="DO34" s="941"/>
      <c r="DP34" s="941"/>
      <c r="DQ34" s="941"/>
      <c r="DR34" s="941"/>
      <c r="DS34" s="941"/>
      <c r="DT34" s="941"/>
      <c r="DU34" s="941"/>
      <c r="DV34" s="941"/>
      <c r="DW34" s="942"/>
      <c r="DX34" s="902"/>
    </row>
    <row r="35" spans="2:128" x14ac:dyDescent="0.2">
      <c r="B35" s="909"/>
      <c r="C35" s="910"/>
      <c r="D35" s="911"/>
      <c r="E35" s="911"/>
      <c r="F35" s="911"/>
      <c r="G35" s="911"/>
      <c r="H35" s="911"/>
      <c r="I35" s="911"/>
      <c r="J35" s="911"/>
      <c r="K35" s="911"/>
      <c r="L35" s="911"/>
      <c r="M35" s="911"/>
      <c r="N35" s="911"/>
      <c r="O35" s="911"/>
      <c r="P35" s="911"/>
      <c r="Q35" s="911"/>
      <c r="R35" s="912"/>
      <c r="S35" s="911"/>
      <c r="T35" s="911"/>
      <c r="U35" s="908" t="s">
        <v>499</v>
      </c>
      <c r="V35" s="893" t="s">
        <v>124</v>
      </c>
      <c r="W35" s="894" t="s">
        <v>498</v>
      </c>
      <c r="X35" s="895"/>
      <c r="Y35" s="895"/>
      <c r="Z35" s="895"/>
      <c r="AA35" s="895"/>
      <c r="AB35" s="895"/>
      <c r="AC35" s="895"/>
      <c r="AD35" s="895"/>
      <c r="AE35" s="895"/>
      <c r="AF35" s="895"/>
      <c r="AG35" s="895"/>
      <c r="AH35" s="895"/>
      <c r="AI35" s="895"/>
      <c r="AJ35" s="895"/>
      <c r="AK35" s="896"/>
      <c r="AL35" s="896"/>
      <c r="AM35" s="896"/>
      <c r="AN35" s="896"/>
      <c r="AO35" s="896"/>
      <c r="AP35" s="896"/>
      <c r="AQ35" s="896"/>
      <c r="AR35" s="896"/>
      <c r="AS35" s="896"/>
      <c r="AT35" s="896"/>
      <c r="AU35" s="896"/>
      <c r="AV35" s="896"/>
      <c r="AW35" s="896"/>
      <c r="AX35" s="896"/>
      <c r="AY35" s="896"/>
      <c r="AZ35" s="896"/>
      <c r="BA35" s="896"/>
      <c r="BB35" s="896"/>
      <c r="BC35" s="896"/>
      <c r="BD35" s="896"/>
      <c r="BE35" s="896"/>
      <c r="BF35" s="896"/>
      <c r="BG35" s="896"/>
      <c r="BH35" s="896"/>
      <c r="BI35" s="896"/>
      <c r="BJ35" s="896"/>
      <c r="BK35" s="896"/>
      <c r="BL35" s="896"/>
      <c r="BM35" s="896"/>
      <c r="BN35" s="896"/>
      <c r="BO35" s="896"/>
      <c r="BP35" s="896"/>
      <c r="BQ35" s="896"/>
      <c r="BR35" s="896"/>
      <c r="BS35" s="896"/>
      <c r="BT35" s="896"/>
      <c r="BU35" s="896"/>
      <c r="BV35" s="896"/>
      <c r="BW35" s="896"/>
      <c r="BX35" s="896"/>
      <c r="BY35" s="896"/>
      <c r="BZ35" s="896"/>
      <c r="CA35" s="896"/>
      <c r="CB35" s="896"/>
      <c r="CC35" s="896"/>
      <c r="CD35" s="896"/>
      <c r="CE35" s="897"/>
      <c r="CF35" s="897"/>
      <c r="CG35" s="897"/>
      <c r="CH35" s="897"/>
      <c r="CI35" s="897"/>
      <c r="CJ35" s="897"/>
      <c r="CK35" s="897"/>
      <c r="CL35" s="897"/>
      <c r="CM35" s="897"/>
      <c r="CN35" s="897"/>
      <c r="CO35" s="897"/>
      <c r="CP35" s="897"/>
      <c r="CQ35" s="897"/>
      <c r="CR35" s="897"/>
      <c r="CS35" s="897"/>
      <c r="CT35" s="897"/>
      <c r="CU35" s="897"/>
      <c r="CV35" s="897"/>
      <c r="CW35" s="897"/>
      <c r="CX35" s="897"/>
      <c r="CY35" s="898"/>
      <c r="CZ35" s="941"/>
      <c r="DA35" s="941"/>
      <c r="DB35" s="941"/>
      <c r="DC35" s="941"/>
      <c r="DD35" s="941"/>
      <c r="DE35" s="941"/>
      <c r="DF35" s="941"/>
      <c r="DG35" s="941"/>
      <c r="DH35" s="941"/>
      <c r="DI35" s="941"/>
      <c r="DJ35" s="941"/>
      <c r="DK35" s="941"/>
      <c r="DL35" s="941"/>
      <c r="DM35" s="941"/>
      <c r="DN35" s="941"/>
      <c r="DO35" s="941"/>
      <c r="DP35" s="941"/>
      <c r="DQ35" s="941"/>
      <c r="DR35" s="941"/>
      <c r="DS35" s="941"/>
      <c r="DT35" s="941"/>
      <c r="DU35" s="941"/>
      <c r="DV35" s="941"/>
      <c r="DW35" s="942"/>
      <c r="DX35" s="902"/>
    </row>
    <row r="36" spans="2:128" x14ac:dyDescent="0.2">
      <c r="B36" s="909"/>
      <c r="C36" s="910"/>
      <c r="D36" s="911"/>
      <c r="E36" s="911"/>
      <c r="F36" s="911"/>
      <c r="G36" s="911"/>
      <c r="H36" s="911"/>
      <c r="I36" s="911"/>
      <c r="J36" s="911"/>
      <c r="K36" s="911"/>
      <c r="L36" s="911"/>
      <c r="M36" s="911"/>
      <c r="N36" s="911"/>
      <c r="O36" s="911"/>
      <c r="P36" s="911"/>
      <c r="Q36" s="911"/>
      <c r="R36" s="912"/>
      <c r="S36" s="911"/>
      <c r="T36" s="911"/>
      <c r="U36" s="908" t="s">
        <v>772</v>
      </c>
      <c r="V36" s="893" t="s">
        <v>124</v>
      </c>
      <c r="W36" s="894" t="s">
        <v>498</v>
      </c>
      <c r="X36" s="895">
        <v>18.468</v>
      </c>
      <c r="Y36" s="895">
        <v>55.368000000000002</v>
      </c>
      <c r="Z36" s="895">
        <v>129.13200000000001</v>
      </c>
      <c r="AA36" s="895">
        <v>239.83199999999999</v>
      </c>
      <c r="AB36" s="895">
        <v>368.92800000000005</v>
      </c>
      <c r="AC36" s="895">
        <v>368.92800000000005</v>
      </c>
      <c r="AD36" s="895">
        <v>368.92800000000005</v>
      </c>
      <c r="AE36" s="895">
        <v>368.92800000000005</v>
      </c>
      <c r="AF36" s="895">
        <v>368.92800000000005</v>
      </c>
      <c r="AG36" s="895">
        <v>368.92800000000005</v>
      </c>
      <c r="AH36" s="895">
        <v>368.92800000000005</v>
      </c>
      <c r="AI36" s="895">
        <v>368.92800000000005</v>
      </c>
      <c r="AJ36" s="895">
        <v>368.92800000000005</v>
      </c>
      <c r="AK36" s="896">
        <v>368.92800000000005</v>
      </c>
      <c r="AL36" s="896">
        <v>368.92800000000005</v>
      </c>
      <c r="AM36" s="896">
        <v>368.92800000000005</v>
      </c>
      <c r="AN36" s="896">
        <v>368.92800000000005</v>
      </c>
      <c r="AO36" s="896">
        <v>368.92800000000005</v>
      </c>
      <c r="AP36" s="896">
        <v>368.92800000000005</v>
      </c>
      <c r="AQ36" s="896">
        <v>368.92800000000005</v>
      </c>
      <c r="AR36" s="896">
        <v>368.92800000000005</v>
      </c>
      <c r="AS36" s="896">
        <v>368.92800000000005</v>
      </c>
      <c r="AT36" s="896">
        <v>368.92800000000005</v>
      </c>
      <c r="AU36" s="896">
        <v>368.92800000000005</v>
      </c>
      <c r="AV36" s="896">
        <v>368.92800000000005</v>
      </c>
      <c r="AW36" s="896">
        <v>368.92800000000005</v>
      </c>
      <c r="AX36" s="896">
        <v>368.92800000000005</v>
      </c>
      <c r="AY36" s="896">
        <v>368.92800000000005</v>
      </c>
      <c r="AZ36" s="896">
        <v>368.92800000000005</v>
      </c>
      <c r="BA36" s="896">
        <v>368.92800000000005</v>
      </c>
      <c r="BB36" s="896">
        <v>368.92800000000005</v>
      </c>
      <c r="BC36" s="896">
        <v>368.92800000000005</v>
      </c>
      <c r="BD36" s="896">
        <v>368.92800000000005</v>
      </c>
      <c r="BE36" s="896">
        <v>368.92800000000005</v>
      </c>
      <c r="BF36" s="896">
        <v>368.92800000000005</v>
      </c>
      <c r="BG36" s="896">
        <v>368.92800000000005</v>
      </c>
      <c r="BH36" s="896">
        <v>368.92800000000005</v>
      </c>
      <c r="BI36" s="896">
        <v>368.92800000000005</v>
      </c>
      <c r="BJ36" s="896">
        <v>368.92800000000005</v>
      </c>
      <c r="BK36" s="896">
        <v>368.92800000000005</v>
      </c>
      <c r="BL36" s="896">
        <v>368.92800000000005</v>
      </c>
      <c r="BM36" s="896">
        <v>368.92800000000005</v>
      </c>
      <c r="BN36" s="896">
        <v>368.92800000000005</v>
      </c>
      <c r="BO36" s="896">
        <v>368.92800000000005</v>
      </c>
      <c r="BP36" s="896">
        <v>368.92800000000005</v>
      </c>
      <c r="BQ36" s="896">
        <v>368.92800000000005</v>
      </c>
      <c r="BR36" s="896">
        <v>368.92800000000005</v>
      </c>
      <c r="BS36" s="896">
        <v>368.92800000000005</v>
      </c>
      <c r="BT36" s="896">
        <v>368.92800000000005</v>
      </c>
      <c r="BU36" s="896">
        <v>368.92800000000005</v>
      </c>
      <c r="BV36" s="896">
        <v>368.92800000000005</v>
      </c>
      <c r="BW36" s="896">
        <v>368.92800000000005</v>
      </c>
      <c r="BX36" s="896">
        <v>368.92800000000005</v>
      </c>
      <c r="BY36" s="896">
        <v>368.92800000000005</v>
      </c>
      <c r="BZ36" s="896">
        <v>368.92800000000005</v>
      </c>
      <c r="CA36" s="896">
        <v>368.92800000000005</v>
      </c>
      <c r="CB36" s="896">
        <v>368.92800000000005</v>
      </c>
      <c r="CC36" s="896">
        <v>368.92800000000005</v>
      </c>
      <c r="CD36" s="896">
        <v>368.92800000000005</v>
      </c>
      <c r="CE36" s="897">
        <v>368.92800000000005</v>
      </c>
      <c r="CF36" s="897">
        <v>368.92800000000005</v>
      </c>
      <c r="CG36" s="897">
        <v>368.92800000000005</v>
      </c>
      <c r="CH36" s="897">
        <v>368.92800000000005</v>
      </c>
      <c r="CI36" s="897">
        <v>368.92800000000005</v>
      </c>
      <c r="CJ36" s="897">
        <v>368.92800000000005</v>
      </c>
      <c r="CK36" s="897">
        <v>368.92800000000005</v>
      </c>
      <c r="CL36" s="897">
        <v>368.92800000000005</v>
      </c>
      <c r="CM36" s="897">
        <v>368.92800000000005</v>
      </c>
      <c r="CN36" s="897">
        <v>368.92800000000005</v>
      </c>
      <c r="CO36" s="897">
        <v>368.92800000000005</v>
      </c>
      <c r="CP36" s="897">
        <v>368.92800000000005</v>
      </c>
      <c r="CQ36" s="897">
        <v>368.92800000000005</v>
      </c>
      <c r="CR36" s="897">
        <v>368.92800000000005</v>
      </c>
      <c r="CS36" s="897">
        <v>368.92800000000005</v>
      </c>
      <c r="CT36" s="897">
        <v>368.92800000000005</v>
      </c>
      <c r="CU36" s="897">
        <v>368.92800000000005</v>
      </c>
      <c r="CV36" s="897">
        <v>368.92800000000005</v>
      </c>
      <c r="CW36" s="897">
        <v>368.92800000000005</v>
      </c>
      <c r="CX36" s="897">
        <v>368.92800000000005</v>
      </c>
      <c r="CY36" s="898">
        <v>368.92800000000005</v>
      </c>
      <c r="CZ36" s="941"/>
      <c r="DA36" s="941"/>
      <c r="DB36" s="941"/>
      <c r="DC36" s="941"/>
      <c r="DD36" s="941"/>
      <c r="DE36" s="941"/>
      <c r="DF36" s="941"/>
      <c r="DG36" s="941"/>
      <c r="DH36" s="941"/>
      <c r="DI36" s="941"/>
      <c r="DJ36" s="941"/>
      <c r="DK36" s="941"/>
      <c r="DL36" s="941"/>
      <c r="DM36" s="941"/>
      <c r="DN36" s="941"/>
      <c r="DO36" s="941"/>
      <c r="DP36" s="941"/>
      <c r="DQ36" s="941"/>
      <c r="DR36" s="941"/>
      <c r="DS36" s="941"/>
      <c r="DT36" s="941"/>
      <c r="DU36" s="941"/>
      <c r="DV36" s="941"/>
      <c r="DW36" s="942"/>
      <c r="DX36" s="902"/>
    </row>
    <row r="37" spans="2:128" x14ac:dyDescent="0.2">
      <c r="B37" s="913"/>
      <c r="C37" s="914"/>
      <c r="D37" s="915"/>
      <c r="E37" s="915"/>
      <c r="F37" s="915"/>
      <c r="G37" s="915"/>
      <c r="H37" s="915"/>
      <c r="I37" s="915"/>
      <c r="J37" s="915"/>
      <c r="K37" s="915"/>
      <c r="L37" s="915"/>
      <c r="M37" s="915"/>
      <c r="N37" s="915"/>
      <c r="O37" s="915"/>
      <c r="P37" s="915"/>
      <c r="Q37" s="915"/>
      <c r="R37" s="916"/>
      <c r="S37" s="915"/>
      <c r="T37" s="915"/>
      <c r="U37" s="908" t="s">
        <v>500</v>
      </c>
      <c r="V37" s="893" t="s">
        <v>124</v>
      </c>
      <c r="W37" s="917" t="s">
        <v>498</v>
      </c>
      <c r="X37" s="895"/>
      <c r="Y37" s="895"/>
      <c r="Z37" s="895"/>
      <c r="AA37" s="895"/>
      <c r="AB37" s="895"/>
      <c r="AC37" s="895">
        <v>12.40014879999999</v>
      </c>
      <c r="AD37" s="895">
        <v>12.40014879999999</v>
      </c>
      <c r="AE37" s="895">
        <v>12.40014879999999</v>
      </c>
      <c r="AF37" s="895">
        <v>12.40014879999999</v>
      </c>
      <c r="AG37" s="895">
        <v>12.40014879999999</v>
      </c>
      <c r="AH37" s="895">
        <v>12.40014879999999</v>
      </c>
      <c r="AI37" s="895">
        <v>12.40014879999999</v>
      </c>
      <c r="AJ37" s="895">
        <v>12.40014879999999</v>
      </c>
      <c r="AK37" s="896">
        <v>12.40014879999999</v>
      </c>
      <c r="AL37" s="896">
        <v>12.40014879999999</v>
      </c>
      <c r="AM37" s="896">
        <v>12.40014879999999</v>
      </c>
      <c r="AN37" s="896">
        <v>12.40014879999999</v>
      </c>
      <c r="AO37" s="896">
        <v>12.40014879999999</v>
      </c>
      <c r="AP37" s="896">
        <v>12.40014879999999</v>
      </c>
      <c r="AQ37" s="896">
        <v>12.40014879999999</v>
      </c>
      <c r="AR37" s="896">
        <v>12.40014879999999</v>
      </c>
      <c r="AS37" s="896">
        <v>12.40014879999999</v>
      </c>
      <c r="AT37" s="896">
        <v>12.40014879999999</v>
      </c>
      <c r="AU37" s="896">
        <v>12.40014879999999</v>
      </c>
      <c r="AV37" s="896">
        <v>12.40014879999999</v>
      </c>
      <c r="AW37" s="896">
        <v>12.40014879999999</v>
      </c>
      <c r="AX37" s="896">
        <v>12.40014879999999</v>
      </c>
      <c r="AY37" s="896">
        <v>12.40014879999999</v>
      </c>
      <c r="AZ37" s="896">
        <v>12.40014879999999</v>
      </c>
      <c r="BA37" s="896">
        <v>12.40014879999999</v>
      </c>
      <c r="BB37" s="896">
        <v>12.40014879999999</v>
      </c>
      <c r="BC37" s="896">
        <v>12.40014879999999</v>
      </c>
      <c r="BD37" s="896">
        <v>12.40014879999999</v>
      </c>
      <c r="BE37" s="896">
        <v>12.40014879999999</v>
      </c>
      <c r="BF37" s="896">
        <v>12.40014879999999</v>
      </c>
      <c r="BG37" s="896">
        <v>12.40014879999999</v>
      </c>
      <c r="BH37" s="896">
        <v>12.40014879999999</v>
      </c>
      <c r="BI37" s="896">
        <v>12.40014879999999</v>
      </c>
      <c r="BJ37" s="896">
        <v>12.40014879999999</v>
      </c>
      <c r="BK37" s="896">
        <v>12.40014879999999</v>
      </c>
      <c r="BL37" s="896">
        <v>12.40014879999999</v>
      </c>
      <c r="BM37" s="896">
        <v>12.40014879999999</v>
      </c>
      <c r="BN37" s="896">
        <v>12.40014879999999</v>
      </c>
      <c r="BO37" s="896">
        <v>12.40014879999999</v>
      </c>
      <c r="BP37" s="896">
        <v>12.40014879999999</v>
      </c>
      <c r="BQ37" s="896">
        <v>12.40014879999999</v>
      </c>
      <c r="BR37" s="896">
        <v>12.40014879999999</v>
      </c>
      <c r="BS37" s="896">
        <v>12.40014879999999</v>
      </c>
      <c r="BT37" s="896">
        <v>12.40014879999999</v>
      </c>
      <c r="BU37" s="896">
        <v>12.40014879999999</v>
      </c>
      <c r="BV37" s="896">
        <v>12.40014879999999</v>
      </c>
      <c r="BW37" s="896">
        <v>12.40014879999999</v>
      </c>
      <c r="BX37" s="896">
        <v>12.40014879999999</v>
      </c>
      <c r="BY37" s="896">
        <v>12.40014879999999</v>
      </c>
      <c r="BZ37" s="896">
        <v>12.40014879999999</v>
      </c>
      <c r="CA37" s="896">
        <v>12.40014879999999</v>
      </c>
      <c r="CB37" s="896">
        <v>12.40014879999999</v>
      </c>
      <c r="CC37" s="896">
        <v>12.40014879999999</v>
      </c>
      <c r="CD37" s="896">
        <v>12.40014879999999</v>
      </c>
      <c r="CE37" s="897">
        <v>12.40014879999999</v>
      </c>
      <c r="CF37" s="897">
        <v>12.40014879999999</v>
      </c>
      <c r="CG37" s="897">
        <v>12.40014879999999</v>
      </c>
      <c r="CH37" s="897">
        <v>12.40014879999999</v>
      </c>
      <c r="CI37" s="897">
        <v>12.40014879999999</v>
      </c>
      <c r="CJ37" s="897">
        <v>12.40014879999999</v>
      </c>
      <c r="CK37" s="897">
        <v>12.40014879999999</v>
      </c>
      <c r="CL37" s="897">
        <v>12.40014879999999</v>
      </c>
      <c r="CM37" s="897">
        <v>12.40014879999999</v>
      </c>
      <c r="CN37" s="897">
        <v>12.40014879999999</v>
      </c>
      <c r="CO37" s="897">
        <v>12.40014879999999</v>
      </c>
      <c r="CP37" s="897">
        <v>12.40014879999999</v>
      </c>
      <c r="CQ37" s="897">
        <v>12.40014879999999</v>
      </c>
      <c r="CR37" s="897">
        <v>12.40014879999999</v>
      </c>
      <c r="CS37" s="897">
        <v>12.40014879999999</v>
      </c>
      <c r="CT37" s="897">
        <v>12.40014879999999</v>
      </c>
      <c r="CU37" s="897">
        <v>12.40014879999999</v>
      </c>
      <c r="CV37" s="897">
        <v>12.40014879999999</v>
      </c>
      <c r="CW37" s="897">
        <v>12.40014879999999</v>
      </c>
      <c r="CX37" s="897">
        <v>12.40014879999999</v>
      </c>
      <c r="CY37" s="898">
        <v>12.40014879999999</v>
      </c>
      <c r="CZ37" s="941"/>
      <c r="DA37" s="941"/>
      <c r="DB37" s="941"/>
      <c r="DC37" s="941"/>
      <c r="DD37" s="941"/>
      <c r="DE37" s="941"/>
      <c r="DF37" s="941"/>
      <c r="DG37" s="941"/>
      <c r="DH37" s="941"/>
      <c r="DI37" s="941"/>
      <c r="DJ37" s="941"/>
      <c r="DK37" s="941"/>
      <c r="DL37" s="941"/>
      <c r="DM37" s="941"/>
      <c r="DN37" s="941"/>
      <c r="DO37" s="941"/>
      <c r="DP37" s="941"/>
      <c r="DQ37" s="941"/>
      <c r="DR37" s="941"/>
      <c r="DS37" s="941"/>
      <c r="DT37" s="941"/>
      <c r="DU37" s="941"/>
      <c r="DV37" s="941"/>
      <c r="DW37" s="942"/>
      <c r="DX37" s="902"/>
    </row>
    <row r="38" spans="2:128" x14ac:dyDescent="0.2">
      <c r="B38" s="918"/>
      <c r="C38" s="919"/>
      <c r="D38" s="920"/>
      <c r="E38" s="920"/>
      <c r="F38" s="920"/>
      <c r="G38" s="920"/>
      <c r="H38" s="920"/>
      <c r="I38" s="920"/>
      <c r="J38" s="920"/>
      <c r="K38" s="920"/>
      <c r="L38" s="920"/>
      <c r="M38" s="920"/>
      <c r="N38" s="920"/>
      <c r="O38" s="920"/>
      <c r="P38" s="920"/>
      <c r="Q38" s="920"/>
      <c r="R38" s="921"/>
      <c r="S38" s="920"/>
      <c r="T38" s="920"/>
      <c r="U38" s="908" t="s">
        <v>501</v>
      </c>
      <c r="V38" s="893" t="s">
        <v>124</v>
      </c>
      <c r="W38" s="917" t="s">
        <v>498</v>
      </c>
      <c r="X38" s="896"/>
      <c r="Y38" s="896"/>
      <c r="Z38" s="896"/>
      <c r="AA38" s="896"/>
      <c r="AB38" s="896"/>
      <c r="AC38" s="896">
        <v>751.41900800128155</v>
      </c>
      <c r="AD38" s="896">
        <v>750.46576322709518</v>
      </c>
      <c r="AE38" s="896">
        <v>750.87228250781811</v>
      </c>
      <c r="AF38" s="896">
        <v>757.5576062710719</v>
      </c>
      <c r="AG38" s="896">
        <v>753.22151393389572</v>
      </c>
      <c r="AH38" s="896">
        <v>754.52197941972918</v>
      </c>
      <c r="AI38" s="896">
        <v>746.39422765062511</v>
      </c>
      <c r="AJ38" s="896">
        <v>742.61513452334452</v>
      </c>
      <c r="AK38" s="896">
        <v>745.1267438102592</v>
      </c>
      <c r="AL38" s="896">
        <v>742.45376042334271</v>
      </c>
      <c r="AM38" s="896">
        <v>732.10132219851494</v>
      </c>
      <c r="AN38" s="896">
        <v>735.57344900347789</v>
      </c>
      <c r="AO38" s="896">
        <v>739.13237897856482</v>
      </c>
      <c r="AP38" s="896">
        <v>742.78028220302883</v>
      </c>
      <c r="AQ38" s="896">
        <v>746.51938300810457</v>
      </c>
      <c r="AR38" s="896">
        <v>750.35196133330703</v>
      </c>
      <c r="AS38" s="896">
        <v>754.28035411663973</v>
      </c>
      <c r="AT38" s="896">
        <v>758.30695671955584</v>
      </c>
      <c r="AU38" s="896">
        <v>762.43422438754487</v>
      </c>
      <c r="AV38" s="896">
        <v>766.66467374723322</v>
      </c>
      <c r="AW38" s="896">
        <v>771.00088434091401</v>
      </c>
      <c r="AX38" s="896">
        <v>775.44550019943699</v>
      </c>
      <c r="AY38" s="896">
        <v>780.00123145442285</v>
      </c>
      <c r="AZ38" s="896">
        <v>784.67085599078337</v>
      </c>
      <c r="BA38" s="896">
        <v>789.45722114055297</v>
      </c>
      <c r="BB38" s="896">
        <v>794.36324541906674</v>
      </c>
      <c r="BC38" s="896">
        <v>799.39192030454342</v>
      </c>
      <c r="BD38" s="896">
        <v>804.54631206215697</v>
      </c>
      <c r="BE38" s="896">
        <v>809.82956361371077</v>
      </c>
      <c r="BF38" s="896">
        <v>815.24489645405356</v>
      </c>
      <c r="BG38" s="896">
        <v>820.79561261540493</v>
      </c>
      <c r="BH38" s="896">
        <v>826.48509668078998</v>
      </c>
      <c r="BI38" s="896">
        <v>832.31681784780972</v>
      </c>
      <c r="BJ38" s="896">
        <v>838.29433204400482</v>
      </c>
      <c r="BK38" s="896">
        <v>844.42128409510519</v>
      </c>
      <c r="BL38" s="896">
        <v>850.7014099474826</v>
      </c>
      <c r="BM38" s="896">
        <v>857.13853894616977</v>
      </c>
      <c r="BN38" s="896">
        <v>863.73659616982377</v>
      </c>
      <c r="BO38" s="896">
        <v>870.49960482406948</v>
      </c>
      <c r="BP38" s="896">
        <v>877.43168869467115</v>
      </c>
      <c r="BQ38" s="896">
        <v>884.53707466203798</v>
      </c>
      <c r="BR38" s="896">
        <v>891.82009527858895</v>
      </c>
      <c r="BS38" s="896">
        <v>899.28519141055369</v>
      </c>
      <c r="BT38" s="896">
        <v>906.93691494581753</v>
      </c>
      <c r="BU38" s="896">
        <v>914.77993156946286</v>
      </c>
      <c r="BV38" s="896">
        <v>922.81902360869935</v>
      </c>
      <c r="BW38" s="896">
        <v>931.05909294891694</v>
      </c>
      <c r="BX38" s="896">
        <v>939.50516402263986</v>
      </c>
      <c r="BY38" s="896">
        <v>948.16238687320583</v>
      </c>
      <c r="BZ38" s="896">
        <v>957.03604029503583</v>
      </c>
      <c r="CA38" s="896">
        <v>966.13153505241178</v>
      </c>
      <c r="CB38" s="896">
        <v>975.45441717872211</v>
      </c>
      <c r="CC38" s="896">
        <v>985.01037135819001</v>
      </c>
      <c r="CD38" s="896">
        <v>994.80522439214462</v>
      </c>
      <c r="CE38" s="897">
        <v>1004.8449487519483</v>
      </c>
      <c r="CF38" s="897">
        <v>1015.1356662207469</v>
      </c>
      <c r="CG38" s="897">
        <v>1025.6836516262656</v>
      </c>
      <c r="CH38" s="897">
        <v>1036.4953366669222</v>
      </c>
      <c r="CI38" s="897">
        <v>1047.5773138335951</v>
      </c>
      <c r="CJ38" s="897">
        <v>1058.9363404294352</v>
      </c>
      <c r="CK38" s="897">
        <v>1070.5793426901707</v>
      </c>
      <c r="CL38" s="897">
        <v>1082.5134200074251</v>
      </c>
      <c r="CM38" s="897">
        <v>1094.7458492576106</v>
      </c>
      <c r="CN38" s="897">
        <v>1107.2840892390509</v>
      </c>
      <c r="CO38" s="897">
        <v>1120.1357852200272</v>
      </c>
      <c r="CP38" s="897">
        <v>1133.3087736005277</v>
      </c>
      <c r="CQ38" s="897">
        <v>1146.8110866905408</v>
      </c>
      <c r="CR38" s="897">
        <v>1160.6509576078042</v>
      </c>
      <c r="CS38" s="897">
        <v>1174.8368252979992</v>
      </c>
      <c r="CT38" s="897">
        <v>1189.3773396804495</v>
      </c>
      <c r="CU38" s="897">
        <v>1204.2813669224606</v>
      </c>
      <c r="CV38" s="897">
        <v>1219.557994845522</v>
      </c>
      <c r="CW38" s="897">
        <v>1235.21653846666</v>
      </c>
      <c r="CX38" s="897">
        <v>1251.2665456783263</v>
      </c>
      <c r="CY38" s="898">
        <v>1267.7178030702844</v>
      </c>
      <c r="CZ38" s="941"/>
      <c r="DA38" s="941"/>
      <c r="DB38" s="941"/>
      <c r="DC38" s="941"/>
      <c r="DD38" s="941"/>
      <c r="DE38" s="941"/>
      <c r="DF38" s="941"/>
      <c r="DG38" s="941"/>
      <c r="DH38" s="941"/>
      <c r="DI38" s="941"/>
      <c r="DJ38" s="941"/>
      <c r="DK38" s="941"/>
      <c r="DL38" s="941"/>
      <c r="DM38" s="941"/>
      <c r="DN38" s="941"/>
      <c r="DO38" s="941"/>
      <c r="DP38" s="941"/>
      <c r="DQ38" s="941"/>
      <c r="DR38" s="941"/>
      <c r="DS38" s="941"/>
      <c r="DT38" s="941"/>
      <c r="DU38" s="941"/>
      <c r="DV38" s="941"/>
      <c r="DW38" s="942"/>
      <c r="DX38" s="902"/>
    </row>
    <row r="39" spans="2:128" x14ac:dyDescent="0.2">
      <c r="B39" s="918"/>
      <c r="C39" s="919"/>
      <c r="D39" s="920"/>
      <c r="E39" s="920"/>
      <c r="F39" s="920"/>
      <c r="G39" s="920"/>
      <c r="H39" s="920"/>
      <c r="I39" s="920"/>
      <c r="J39" s="920"/>
      <c r="K39" s="920"/>
      <c r="L39" s="920"/>
      <c r="M39" s="920"/>
      <c r="N39" s="920"/>
      <c r="O39" s="920"/>
      <c r="P39" s="920"/>
      <c r="Q39" s="920"/>
      <c r="R39" s="921"/>
      <c r="S39" s="920"/>
      <c r="T39" s="920"/>
      <c r="U39" s="922" t="s">
        <v>502</v>
      </c>
      <c r="V39" s="923" t="s">
        <v>124</v>
      </c>
      <c r="W39" s="917" t="s">
        <v>498</v>
      </c>
      <c r="X39" s="896"/>
      <c r="Y39" s="896"/>
      <c r="Z39" s="896"/>
      <c r="AA39" s="896"/>
      <c r="AB39" s="896"/>
      <c r="AC39" s="896"/>
      <c r="AD39" s="896"/>
      <c r="AE39" s="896"/>
      <c r="AF39" s="896"/>
      <c r="AG39" s="896"/>
      <c r="AH39" s="896"/>
      <c r="AI39" s="896"/>
      <c r="AJ39" s="896"/>
      <c r="AK39" s="896"/>
      <c r="AL39" s="896"/>
      <c r="AM39" s="896"/>
      <c r="AN39" s="896"/>
      <c r="AO39" s="896"/>
      <c r="AP39" s="896"/>
      <c r="AQ39" s="896"/>
      <c r="AR39" s="896"/>
      <c r="AS39" s="896"/>
      <c r="AT39" s="896"/>
      <c r="AU39" s="896"/>
      <c r="AV39" s="896"/>
      <c r="AW39" s="896"/>
      <c r="AX39" s="896"/>
      <c r="AY39" s="896"/>
      <c r="AZ39" s="896"/>
      <c r="BA39" s="896"/>
      <c r="BB39" s="896"/>
      <c r="BC39" s="896"/>
      <c r="BD39" s="896"/>
      <c r="BE39" s="896"/>
      <c r="BF39" s="896"/>
      <c r="BG39" s="896"/>
      <c r="BH39" s="896"/>
      <c r="BI39" s="896"/>
      <c r="BJ39" s="896"/>
      <c r="BK39" s="896"/>
      <c r="BL39" s="896"/>
      <c r="BM39" s="896"/>
      <c r="BN39" s="896"/>
      <c r="BO39" s="896"/>
      <c r="BP39" s="896"/>
      <c r="BQ39" s="896"/>
      <c r="BR39" s="896"/>
      <c r="BS39" s="896"/>
      <c r="BT39" s="896"/>
      <c r="BU39" s="896"/>
      <c r="BV39" s="896"/>
      <c r="BW39" s="896"/>
      <c r="BX39" s="896"/>
      <c r="BY39" s="896"/>
      <c r="BZ39" s="896"/>
      <c r="CA39" s="896"/>
      <c r="CB39" s="896"/>
      <c r="CC39" s="896"/>
      <c r="CD39" s="896"/>
      <c r="CE39" s="897"/>
      <c r="CF39" s="897"/>
      <c r="CG39" s="897"/>
      <c r="CH39" s="897"/>
      <c r="CI39" s="897"/>
      <c r="CJ39" s="897"/>
      <c r="CK39" s="897"/>
      <c r="CL39" s="897"/>
      <c r="CM39" s="897"/>
      <c r="CN39" s="897"/>
      <c r="CO39" s="897"/>
      <c r="CP39" s="897"/>
      <c r="CQ39" s="897"/>
      <c r="CR39" s="897"/>
      <c r="CS39" s="897"/>
      <c r="CT39" s="897"/>
      <c r="CU39" s="897"/>
      <c r="CV39" s="897"/>
      <c r="CW39" s="897"/>
      <c r="CX39" s="897"/>
      <c r="CY39" s="898"/>
      <c r="CZ39" s="941"/>
      <c r="DA39" s="941"/>
      <c r="DB39" s="941"/>
      <c r="DC39" s="941"/>
      <c r="DD39" s="941"/>
      <c r="DE39" s="941"/>
      <c r="DF39" s="941"/>
      <c r="DG39" s="941"/>
      <c r="DH39" s="941"/>
      <c r="DI39" s="941"/>
      <c r="DJ39" s="941"/>
      <c r="DK39" s="941"/>
      <c r="DL39" s="941"/>
      <c r="DM39" s="941"/>
      <c r="DN39" s="941"/>
      <c r="DO39" s="941"/>
      <c r="DP39" s="941"/>
      <c r="DQ39" s="941"/>
      <c r="DR39" s="941"/>
      <c r="DS39" s="941"/>
      <c r="DT39" s="941"/>
      <c r="DU39" s="941"/>
      <c r="DV39" s="941"/>
      <c r="DW39" s="942"/>
      <c r="DX39" s="902"/>
    </row>
    <row r="40" spans="2:128" x14ac:dyDescent="0.2">
      <c r="B40" s="918"/>
      <c r="C40" s="919"/>
      <c r="D40" s="920"/>
      <c r="E40" s="920"/>
      <c r="F40" s="920"/>
      <c r="G40" s="920"/>
      <c r="H40" s="920"/>
      <c r="I40" s="920"/>
      <c r="J40" s="920"/>
      <c r="K40" s="920"/>
      <c r="L40" s="920"/>
      <c r="M40" s="920"/>
      <c r="N40" s="920"/>
      <c r="O40" s="920"/>
      <c r="P40" s="920"/>
      <c r="Q40" s="920"/>
      <c r="R40" s="921"/>
      <c r="S40" s="920"/>
      <c r="T40" s="920"/>
      <c r="U40" s="908" t="s">
        <v>503</v>
      </c>
      <c r="V40" s="893" t="s">
        <v>124</v>
      </c>
      <c r="W40" s="917" t="s">
        <v>498</v>
      </c>
      <c r="X40" s="896"/>
      <c r="Y40" s="896"/>
      <c r="Z40" s="896"/>
      <c r="AA40" s="896"/>
      <c r="AB40" s="896"/>
      <c r="AC40" s="896"/>
      <c r="AD40" s="896"/>
      <c r="AE40" s="896"/>
      <c r="AF40" s="896"/>
      <c r="AG40" s="896"/>
      <c r="AH40" s="896"/>
      <c r="AI40" s="896"/>
      <c r="AJ40" s="896"/>
      <c r="AK40" s="896"/>
      <c r="AL40" s="896"/>
      <c r="AM40" s="896"/>
      <c r="AN40" s="896"/>
      <c r="AO40" s="896"/>
      <c r="AP40" s="896"/>
      <c r="AQ40" s="896"/>
      <c r="AR40" s="896"/>
      <c r="AS40" s="896"/>
      <c r="AT40" s="896"/>
      <c r="AU40" s="896"/>
      <c r="AV40" s="896"/>
      <c r="AW40" s="896"/>
      <c r="AX40" s="896"/>
      <c r="AY40" s="896"/>
      <c r="AZ40" s="896"/>
      <c r="BA40" s="896"/>
      <c r="BB40" s="896"/>
      <c r="BC40" s="896"/>
      <c r="BD40" s="896"/>
      <c r="BE40" s="896"/>
      <c r="BF40" s="896"/>
      <c r="BG40" s="896"/>
      <c r="BH40" s="896"/>
      <c r="BI40" s="896"/>
      <c r="BJ40" s="896"/>
      <c r="BK40" s="896"/>
      <c r="BL40" s="896"/>
      <c r="BM40" s="896"/>
      <c r="BN40" s="896"/>
      <c r="BO40" s="896"/>
      <c r="BP40" s="896"/>
      <c r="BQ40" s="896"/>
      <c r="BR40" s="896"/>
      <c r="BS40" s="896"/>
      <c r="BT40" s="896"/>
      <c r="BU40" s="896"/>
      <c r="BV40" s="896"/>
      <c r="BW40" s="896"/>
      <c r="BX40" s="896"/>
      <c r="BY40" s="896"/>
      <c r="BZ40" s="896"/>
      <c r="CA40" s="896"/>
      <c r="CB40" s="896"/>
      <c r="CC40" s="896"/>
      <c r="CD40" s="896"/>
      <c r="CE40" s="897"/>
      <c r="CF40" s="897"/>
      <c r="CG40" s="897"/>
      <c r="CH40" s="897"/>
      <c r="CI40" s="897"/>
      <c r="CJ40" s="897"/>
      <c r="CK40" s="897"/>
      <c r="CL40" s="897"/>
      <c r="CM40" s="897"/>
      <c r="CN40" s="897"/>
      <c r="CO40" s="897"/>
      <c r="CP40" s="897"/>
      <c r="CQ40" s="897"/>
      <c r="CR40" s="897"/>
      <c r="CS40" s="897"/>
      <c r="CT40" s="897"/>
      <c r="CU40" s="897"/>
      <c r="CV40" s="897"/>
      <c r="CW40" s="897"/>
      <c r="CX40" s="897"/>
      <c r="CY40" s="898"/>
      <c r="CZ40" s="941"/>
      <c r="DA40" s="941"/>
      <c r="DB40" s="941"/>
      <c r="DC40" s="941"/>
      <c r="DD40" s="941"/>
      <c r="DE40" s="941"/>
      <c r="DF40" s="941"/>
      <c r="DG40" s="941"/>
      <c r="DH40" s="941"/>
      <c r="DI40" s="941"/>
      <c r="DJ40" s="941"/>
      <c r="DK40" s="941"/>
      <c r="DL40" s="941"/>
      <c r="DM40" s="941"/>
      <c r="DN40" s="941"/>
      <c r="DO40" s="941"/>
      <c r="DP40" s="941"/>
      <c r="DQ40" s="941"/>
      <c r="DR40" s="941"/>
      <c r="DS40" s="941"/>
      <c r="DT40" s="941"/>
      <c r="DU40" s="941"/>
      <c r="DV40" s="941"/>
      <c r="DW40" s="942"/>
      <c r="DX40" s="902"/>
    </row>
    <row r="41" spans="2:128" x14ac:dyDescent="0.2">
      <c r="B41" s="924"/>
      <c r="C41" s="919"/>
      <c r="D41" s="920"/>
      <c r="E41" s="920"/>
      <c r="F41" s="920"/>
      <c r="G41" s="920"/>
      <c r="H41" s="920"/>
      <c r="I41" s="920"/>
      <c r="J41" s="920"/>
      <c r="K41" s="920"/>
      <c r="L41" s="920"/>
      <c r="M41" s="920"/>
      <c r="N41" s="920"/>
      <c r="O41" s="920"/>
      <c r="P41" s="920"/>
      <c r="Q41" s="920"/>
      <c r="R41" s="921"/>
      <c r="S41" s="920"/>
      <c r="T41" s="920"/>
      <c r="U41" s="908" t="s">
        <v>504</v>
      </c>
      <c r="V41" s="893" t="s">
        <v>124</v>
      </c>
      <c r="W41" s="917" t="s">
        <v>498</v>
      </c>
      <c r="X41" s="896"/>
      <c r="Y41" s="896"/>
      <c r="Z41" s="896"/>
      <c r="AA41" s="896"/>
      <c r="AB41" s="896"/>
      <c r="AC41" s="896"/>
      <c r="AD41" s="896"/>
      <c r="AE41" s="896"/>
      <c r="AF41" s="896"/>
      <c r="AG41" s="896"/>
      <c r="AH41" s="896"/>
      <c r="AI41" s="896"/>
      <c r="AJ41" s="896"/>
      <c r="AK41" s="896"/>
      <c r="AL41" s="896"/>
      <c r="AM41" s="896"/>
      <c r="AN41" s="896"/>
      <c r="AO41" s="896"/>
      <c r="AP41" s="896"/>
      <c r="AQ41" s="896"/>
      <c r="AR41" s="896"/>
      <c r="AS41" s="896"/>
      <c r="AT41" s="896"/>
      <c r="AU41" s="896"/>
      <c r="AV41" s="896"/>
      <c r="AW41" s="896"/>
      <c r="AX41" s="896"/>
      <c r="AY41" s="896"/>
      <c r="AZ41" s="896"/>
      <c r="BA41" s="896"/>
      <c r="BB41" s="896"/>
      <c r="BC41" s="896"/>
      <c r="BD41" s="896"/>
      <c r="BE41" s="896"/>
      <c r="BF41" s="896"/>
      <c r="BG41" s="896"/>
      <c r="BH41" s="896"/>
      <c r="BI41" s="896"/>
      <c r="BJ41" s="896"/>
      <c r="BK41" s="896"/>
      <c r="BL41" s="896"/>
      <c r="BM41" s="896"/>
      <c r="BN41" s="896"/>
      <c r="BO41" s="896"/>
      <c r="BP41" s="896"/>
      <c r="BQ41" s="896"/>
      <c r="BR41" s="896"/>
      <c r="BS41" s="896"/>
      <c r="BT41" s="896"/>
      <c r="BU41" s="896"/>
      <c r="BV41" s="896"/>
      <c r="BW41" s="896"/>
      <c r="BX41" s="896"/>
      <c r="BY41" s="896"/>
      <c r="BZ41" s="896"/>
      <c r="CA41" s="896"/>
      <c r="CB41" s="896"/>
      <c r="CC41" s="896"/>
      <c r="CD41" s="896"/>
      <c r="CE41" s="897"/>
      <c r="CF41" s="897"/>
      <c r="CG41" s="897"/>
      <c r="CH41" s="897"/>
      <c r="CI41" s="897"/>
      <c r="CJ41" s="897"/>
      <c r="CK41" s="897"/>
      <c r="CL41" s="897"/>
      <c r="CM41" s="897"/>
      <c r="CN41" s="897"/>
      <c r="CO41" s="897"/>
      <c r="CP41" s="897"/>
      <c r="CQ41" s="897"/>
      <c r="CR41" s="897"/>
      <c r="CS41" s="897"/>
      <c r="CT41" s="897"/>
      <c r="CU41" s="897"/>
      <c r="CV41" s="897"/>
      <c r="CW41" s="897"/>
      <c r="CX41" s="897"/>
      <c r="CY41" s="898"/>
      <c r="CZ41" s="941"/>
      <c r="DA41" s="941"/>
      <c r="DB41" s="941"/>
      <c r="DC41" s="941"/>
      <c r="DD41" s="941"/>
      <c r="DE41" s="941"/>
      <c r="DF41" s="941"/>
      <c r="DG41" s="941"/>
      <c r="DH41" s="941"/>
      <c r="DI41" s="941"/>
      <c r="DJ41" s="941"/>
      <c r="DK41" s="941"/>
      <c r="DL41" s="941"/>
      <c r="DM41" s="941"/>
      <c r="DN41" s="941"/>
      <c r="DO41" s="941"/>
      <c r="DP41" s="941"/>
      <c r="DQ41" s="941"/>
      <c r="DR41" s="941"/>
      <c r="DS41" s="941"/>
      <c r="DT41" s="941"/>
      <c r="DU41" s="941"/>
      <c r="DV41" s="941"/>
      <c r="DW41" s="942"/>
      <c r="DX41" s="902"/>
    </row>
    <row r="42" spans="2:128" x14ac:dyDescent="0.2">
      <c r="B42" s="924"/>
      <c r="C42" s="919"/>
      <c r="D42" s="920"/>
      <c r="E42" s="920"/>
      <c r="F42" s="920"/>
      <c r="G42" s="920"/>
      <c r="H42" s="920"/>
      <c r="I42" s="920"/>
      <c r="J42" s="920"/>
      <c r="K42" s="920"/>
      <c r="L42" s="920"/>
      <c r="M42" s="920"/>
      <c r="N42" s="920"/>
      <c r="O42" s="920"/>
      <c r="P42" s="920"/>
      <c r="Q42" s="920"/>
      <c r="R42" s="921"/>
      <c r="S42" s="920"/>
      <c r="T42" s="920"/>
      <c r="U42" s="908" t="s">
        <v>505</v>
      </c>
      <c r="V42" s="893" t="s">
        <v>124</v>
      </c>
      <c r="W42" s="917" t="s">
        <v>498</v>
      </c>
      <c r="X42" s="896"/>
      <c r="Y42" s="896"/>
      <c r="Z42" s="896"/>
      <c r="AA42" s="896"/>
      <c r="AB42" s="896"/>
      <c r="AC42" s="896"/>
      <c r="AD42" s="896"/>
      <c r="AE42" s="896"/>
      <c r="AF42" s="896"/>
      <c r="AG42" s="896"/>
      <c r="AH42" s="896"/>
      <c r="AI42" s="896"/>
      <c r="AJ42" s="896"/>
      <c r="AK42" s="896"/>
      <c r="AL42" s="896"/>
      <c r="AM42" s="896"/>
      <c r="AN42" s="896"/>
      <c r="AO42" s="896"/>
      <c r="AP42" s="896"/>
      <c r="AQ42" s="896"/>
      <c r="AR42" s="896"/>
      <c r="AS42" s="896"/>
      <c r="AT42" s="896"/>
      <c r="AU42" s="896"/>
      <c r="AV42" s="896"/>
      <c r="AW42" s="896"/>
      <c r="AX42" s="896"/>
      <c r="AY42" s="896"/>
      <c r="AZ42" s="896"/>
      <c r="BA42" s="896"/>
      <c r="BB42" s="896"/>
      <c r="BC42" s="896"/>
      <c r="BD42" s="896"/>
      <c r="BE42" s="896"/>
      <c r="BF42" s="896"/>
      <c r="BG42" s="896"/>
      <c r="BH42" s="896"/>
      <c r="BI42" s="896"/>
      <c r="BJ42" s="896"/>
      <c r="BK42" s="896"/>
      <c r="BL42" s="896"/>
      <c r="BM42" s="896"/>
      <c r="BN42" s="896"/>
      <c r="BO42" s="896"/>
      <c r="BP42" s="896"/>
      <c r="BQ42" s="896"/>
      <c r="BR42" s="896"/>
      <c r="BS42" s="896"/>
      <c r="BT42" s="896"/>
      <c r="BU42" s="896"/>
      <c r="BV42" s="896"/>
      <c r="BW42" s="896"/>
      <c r="BX42" s="896"/>
      <c r="BY42" s="896"/>
      <c r="BZ42" s="896"/>
      <c r="CA42" s="896"/>
      <c r="CB42" s="896"/>
      <c r="CC42" s="896"/>
      <c r="CD42" s="896"/>
      <c r="CE42" s="897"/>
      <c r="CF42" s="897"/>
      <c r="CG42" s="897"/>
      <c r="CH42" s="897"/>
      <c r="CI42" s="897"/>
      <c r="CJ42" s="897"/>
      <c r="CK42" s="897"/>
      <c r="CL42" s="897"/>
      <c r="CM42" s="897"/>
      <c r="CN42" s="897"/>
      <c r="CO42" s="897"/>
      <c r="CP42" s="897"/>
      <c r="CQ42" s="897"/>
      <c r="CR42" s="897"/>
      <c r="CS42" s="897"/>
      <c r="CT42" s="897"/>
      <c r="CU42" s="897"/>
      <c r="CV42" s="897"/>
      <c r="CW42" s="897"/>
      <c r="CX42" s="897"/>
      <c r="CY42" s="898"/>
      <c r="CZ42" s="941"/>
      <c r="DA42" s="941"/>
      <c r="DB42" s="941"/>
      <c r="DC42" s="941"/>
      <c r="DD42" s="941"/>
      <c r="DE42" s="941"/>
      <c r="DF42" s="941"/>
      <c r="DG42" s="941"/>
      <c r="DH42" s="941"/>
      <c r="DI42" s="941"/>
      <c r="DJ42" s="941"/>
      <c r="DK42" s="941"/>
      <c r="DL42" s="941"/>
      <c r="DM42" s="941"/>
      <c r="DN42" s="941"/>
      <c r="DO42" s="941"/>
      <c r="DP42" s="941"/>
      <c r="DQ42" s="941"/>
      <c r="DR42" s="941"/>
      <c r="DS42" s="941"/>
      <c r="DT42" s="941"/>
      <c r="DU42" s="941"/>
      <c r="DV42" s="941"/>
      <c r="DW42" s="942"/>
      <c r="DX42" s="902"/>
    </row>
    <row r="43" spans="2:128" x14ac:dyDescent="0.2">
      <c r="B43" s="924"/>
      <c r="C43" s="919"/>
      <c r="D43" s="920"/>
      <c r="E43" s="920"/>
      <c r="F43" s="920"/>
      <c r="G43" s="920"/>
      <c r="H43" s="920"/>
      <c r="I43" s="920"/>
      <c r="J43" s="920"/>
      <c r="K43" s="920"/>
      <c r="L43" s="920"/>
      <c r="M43" s="920"/>
      <c r="N43" s="920"/>
      <c r="O43" s="920"/>
      <c r="P43" s="920"/>
      <c r="Q43" s="920"/>
      <c r="R43" s="921"/>
      <c r="S43" s="920"/>
      <c r="T43" s="920"/>
      <c r="U43" s="908" t="s">
        <v>506</v>
      </c>
      <c r="V43" s="893" t="s">
        <v>124</v>
      </c>
      <c r="W43" s="917" t="s">
        <v>498</v>
      </c>
      <c r="X43" s="896"/>
      <c r="Y43" s="896"/>
      <c r="Z43" s="896"/>
      <c r="AA43" s="896"/>
      <c r="AB43" s="896"/>
      <c r="AC43" s="896"/>
      <c r="AD43" s="896"/>
      <c r="AE43" s="896"/>
      <c r="AF43" s="896"/>
      <c r="AG43" s="896"/>
      <c r="AH43" s="896"/>
      <c r="AI43" s="896"/>
      <c r="AJ43" s="896"/>
      <c r="AK43" s="896"/>
      <c r="AL43" s="896"/>
      <c r="AM43" s="896"/>
      <c r="AN43" s="896"/>
      <c r="AO43" s="896"/>
      <c r="AP43" s="896"/>
      <c r="AQ43" s="896"/>
      <c r="AR43" s="896"/>
      <c r="AS43" s="896"/>
      <c r="AT43" s="896"/>
      <c r="AU43" s="896"/>
      <c r="AV43" s="896"/>
      <c r="AW43" s="896"/>
      <c r="AX43" s="896"/>
      <c r="AY43" s="896"/>
      <c r="AZ43" s="896"/>
      <c r="BA43" s="896"/>
      <c r="BB43" s="896"/>
      <c r="BC43" s="896"/>
      <c r="BD43" s="896"/>
      <c r="BE43" s="896"/>
      <c r="BF43" s="896"/>
      <c r="BG43" s="896"/>
      <c r="BH43" s="896"/>
      <c r="BI43" s="896"/>
      <c r="BJ43" s="896"/>
      <c r="BK43" s="896"/>
      <c r="BL43" s="896"/>
      <c r="BM43" s="896"/>
      <c r="BN43" s="896"/>
      <c r="BO43" s="896"/>
      <c r="BP43" s="896"/>
      <c r="BQ43" s="896"/>
      <c r="BR43" s="896"/>
      <c r="BS43" s="896"/>
      <c r="BT43" s="896"/>
      <c r="BU43" s="896"/>
      <c r="BV43" s="896"/>
      <c r="BW43" s="896"/>
      <c r="BX43" s="896"/>
      <c r="BY43" s="896"/>
      <c r="BZ43" s="896"/>
      <c r="CA43" s="896"/>
      <c r="CB43" s="896"/>
      <c r="CC43" s="896"/>
      <c r="CD43" s="896"/>
      <c r="CE43" s="897"/>
      <c r="CF43" s="897"/>
      <c r="CG43" s="897"/>
      <c r="CH43" s="897"/>
      <c r="CI43" s="897"/>
      <c r="CJ43" s="897"/>
      <c r="CK43" s="897"/>
      <c r="CL43" s="897"/>
      <c r="CM43" s="897"/>
      <c r="CN43" s="897"/>
      <c r="CO43" s="897"/>
      <c r="CP43" s="897"/>
      <c r="CQ43" s="897"/>
      <c r="CR43" s="897"/>
      <c r="CS43" s="897"/>
      <c r="CT43" s="897"/>
      <c r="CU43" s="897"/>
      <c r="CV43" s="897"/>
      <c r="CW43" s="897"/>
      <c r="CX43" s="897"/>
      <c r="CY43" s="898"/>
      <c r="CZ43" s="941"/>
      <c r="DA43" s="941"/>
      <c r="DB43" s="941"/>
      <c r="DC43" s="941"/>
      <c r="DD43" s="941"/>
      <c r="DE43" s="941"/>
      <c r="DF43" s="941"/>
      <c r="DG43" s="941"/>
      <c r="DH43" s="941"/>
      <c r="DI43" s="941"/>
      <c r="DJ43" s="941"/>
      <c r="DK43" s="941"/>
      <c r="DL43" s="941"/>
      <c r="DM43" s="941"/>
      <c r="DN43" s="941"/>
      <c r="DO43" s="941"/>
      <c r="DP43" s="941"/>
      <c r="DQ43" s="941"/>
      <c r="DR43" s="941"/>
      <c r="DS43" s="941"/>
      <c r="DT43" s="941"/>
      <c r="DU43" s="941"/>
      <c r="DV43" s="941"/>
      <c r="DW43" s="942"/>
      <c r="DX43" s="902"/>
    </row>
    <row r="44" spans="2:128" x14ac:dyDescent="0.2">
      <c r="B44" s="924"/>
      <c r="C44" s="919"/>
      <c r="D44" s="920"/>
      <c r="E44" s="920"/>
      <c r="F44" s="920"/>
      <c r="G44" s="920"/>
      <c r="H44" s="920"/>
      <c r="I44" s="920"/>
      <c r="J44" s="920"/>
      <c r="K44" s="920"/>
      <c r="L44" s="920"/>
      <c r="M44" s="920"/>
      <c r="N44" s="920"/>
      <c r="O44" s="920"/>
      <c r="P44" s="920"/>
      <c r="Q44" s="920"/>
      <c r="R44" s="921"/>
      <c r="S44" s="920"/>
      <c r="T44" s="920"/>
      <c r="U44" s="925" t="s">
        <v>507</v>
      </c>
      <c r="V44" s="893" t="s">
        <v>124</v>
      </c>
      <c r="W44" s="917" t="s">
        <v>498</v>
      </c>
      <c r="X44" s="926"/>
      <c r="Y44" s="926"/>
      <c r="Z44" s="926"/>
      <c r="AA44" s="926"/>
      <c r="AB44" s="926"/>
      <c r="AC44" s="926"/>
      <c r="AD44" s="926"/>
      <c r="AE44" s="926"/>
      <c r="AF44" s="926"/>
      <c r="AG44" s="926"/>
      <c r="AH44" s="926"/>
      <c r="AI44" s="926"/>
      <c r="AJ44" s="926"/>
      <c r="AK44" s="926"/>
      <c r="AL44" s="926"/>
      <c r="AM44" s="926"/>
      <c r="AN44" s="926"/>
      <c r="AO44" s="926"/>
      <c r="AP44" s="926"/>
      <c r="AQ44" s="926"/>
      <c r="AR44" s="926"/>
      <c r="AS44" s="926"/>
      <c r="AT44" s="926"/>
      <c r="AU44" s="926"/>
      <c r="AV44" s="926"/>
      <c r="AW44" s="926"/>
      <c r="AX44" s="926"/>
      <c r="AY44" s="926"/>
      <c r="AZ44" s="926"/>
      <c r="BA44" s="926"/>
      <c r="BB44" s="926"/>
      <c r="BC44" s="926"/>
      <c r="BD44" s="926"/>
      <c r="BE44" s="926"/>
      <c r="BF44" s="926"/>
      <c r="BG44" s="926"/>
      <c r="BH44" s="926"/>
      <c r="BI44" s="926"/>
      <c r="BJ44" s="926"/>
      <c r="BK44" s="926"/>
      <c r="BL44" s="926"/>
      <c r="BM44" s="926"/>
      <c r="BN44" s="926"/>
      <c r="BO44" s="926"/>
      <c r="BP44" s="926"/>
      <c r="BQ44" s="926"/>
      <c r="BR44" s="926"/>
      <c r="BS44" s="926"/>
      <c r="BT44" s="926"/>
      <c r="BU44" s="926"/>
      <c r="BV44" s="926"/>
      <c r="BW44" s="926"/>
      <c r="BX44" s="926"/>
      <c r="BY44" s="926"/>
      <c r="BZ44" s="926"/>
      <c r="CA44" s="926"/>
      <c r="CB44" s="926"/>
      <c r="CC44" s="926"/>
      <c r="CD44" s="926"/>
      <c r="CE44" s="927"/>
      <c r="CF44" s="927"/>
      <c r="CG44" s="927"/>
      <c r="CH44" s="927"/>
      <c r="CI44" s="927"/>
      <c r="CJ44" s="927"/>
      <c r="CK44" s="927"/>
      <c r="CL44" s="927"/>
      <c r="CM44" s="927"/>
      <c r="CN44" s="927"/>
      <c r="CO44" s="927"/>
      <c r="CP44" s="927"/>
      <c r="CQ44" s="927"/>
      <c r="CR44" s="927"/>
      <c r="CS44" s="927"/>
      <c r="CT44" s="927"/>
      <c r="CU44" s="927"/>
      <c r="CV44" s="927"/>
      <c r="CW44" s="927"/>
      <c r="CX44" s="927"/>
      <c r="CY44" s="928"/>
      <c r="CZ44" s="941"/>
      <c r="DA44" s="941"/>
      <c r="DB44" s="941"/>
      <c r="DC44" s="941"/>
      <c r="DD44" s="941"/>
      <c r="DE44" s="941"/>
      <c r="DF44" s="941"/>
      <c r="DG44" s="941"/>
      <c r="DH44" s="941"/>
      <c r="DI44" s="941"/>
      <c r="DJ44" s="941"/>
      <c r="DK44" s="941"/>
      <c r="DL44" s="941"/>
      <c r="DM44" s="941"/>
      <c r="DN44" s="941"/>
      <c r="DO44" s="941"/>
      <c r="DP44" s="941"/>
      <c r="DQ44" s="941"/>
      <c r="DR44" s="941"/>
      <c r="DS44" s="941"/>
      <c r="DT44" s="941"/>
      <c r="DU44" s="941"/>
      <c r="DV44" s="941"/>
      <c r="DW44" s="942"/>
      <c r="DX44" s="902"/>
    </row>
    <row r="45" spans="2:128" ht="15.75" thickBot="1" x14ac:dyDescent="0.25">
      <c r="B45" s="929"/>
      <c r="C45" s="930"/>
      <c r="D45" s="931"/>
      <c r="E45" s="931"/>
      <c r="F45" s="931"/>
      <c r="G45" s="931"/>
      <c r="H45" s="931"/>
      <c r="I45" s="931"/>
      <c r="J45" s="931"/>
      <c r="K45" s="931"/>
      <c r="L45" s="931"/>
      <c r="M45" s="931"/>
      <c r="N45" s="931"/>
      <c r="O45" s="931"/>
      <c r="P45" s="931"/>
      <c r="Q45" s="931"/>
      <c r="R45" s="932"/>
      <c r="S45" s="931"/>
      <c r="T45" s="931"/>
      <c r="U45" s="933" t="s">
        <v>127</v>
      </c>
      <c r="V45" s="934" t="s">
        <v>508</v>
      </c>
      <c r="W45" s="935" t="s">
        <v>498</v>
      </c>
      <c r="X45" s="936">
        <f>SUM(X34:X44)</f>
        <v>531.46799999999996</v>
      </c>
      <c r="Y45" s="936">
        <f t="shared" ref="Y45:CJ45" si="12">SUM(Y34:Y44)</f>
        <v>1080.3679999999999</v>
      </c>
      <c r="Z45" s="936">
        <f t="shared" si="12"/>
        <v>2178.1320000000001</v>
      </c>
      <c r="AA45" s="936">
        <f t="shared" si="12"/>
        <v>3314.8319999999999</v>
      </c>
      <c r="AB45" s="936">
        <f t="shared" si="12"/>
        <v>3954.9279999999999</v>
      </c>
      <c r="AC45" s="936">
        <f t="shared" si="12"/>
        <v>1132.7471568012816</v>
      </c>
      <c r="AD45" s="936">
        <f t="shared" si="12"/>
        <v>1131.7939120270953</v>
      </c>
      <c r="AE45" s="936">
        <f t="shared" si="12"/>
        <v>1132.2004313078182</v>
      </c>
      <c r="AF45" s="936">
        <f t="shared" si="12"/>
        <v>1138.885755071072</v>
      </c>
      <c r="AG45" s="936">
        <f t="shared" si="12"/>
        <v>1134.5496627338957</v>
      </c>
      <c r="AH45" s="936">
        <f t="shared" si="12"/>
        <v>1135.8501282197292</v>
      </c>
      <c r="AI45" s="936">
        <f t="shared" si="12"/>
        <v>1127.7223764506252</v>
      </c>
      <c r="AJ45" s="936">
        <f t="shared" si="12"/>
        <v>1123.9432833233445</v>
      </c>
      <c r="AK45" s="936">
        <f t="shared" si="12"/>
        <v>1126.4548926102593</v>
      </c>
      <c r="AL45" s="936">
        <f t="shared" si="12"/>
        <v>1180.1704092233429</v>
      </c>
      <c r="AM45" s="936">
        <f t="shared" si="12"/>
        <v>1282.594970998515</v>
      </c>
      <c r="AN45" s="936">
        <f t="shared" si="12"/>
        <v>1793.5635978034777</v>
      </c>
      <c r="AO45" s="936">
        <f t="shared" si="12"/>
        <v>1289.626027778565</v>
      </c>
      <c r="AP45" s="936">
        <f t="shared" si="12"/>
        <v>1180.496931003029</v>
      </c>
      <c r="AQ45" s="936">
        <f t="shared" si="12"/>
        <v>1185.5834318081047</v>
      </c>
      <c r="AR45" s="936">
        <f t="shared" si="12"/>
        <v>1276.0198601333072</v>
      </c>
      <c r="AS45" s="936">
        <f t="shared" si="12"/>
        <v>1337.68415291664</v>
      </c>
      <c r="AT45" s="936">
        <f t="shared" si="12"/>
        <v>1283.9748555195561</v>
      </c>
      <c r="AU45" s="936">
        <f t="shared" si="12"/>
        <v>1172.6303231875449</v>
      </c>
      <c r="AV45" s="936">
        <f t="shared" si="12"/>
        <v>1204.3813225472334</v>
      </c>
      <c r="AW45" s="936">
        <f t="shared" si="12"/>
        <v>1321.494533140914</v>
      </c>
      <c r="AX45" s="936">
        <f t="shared" si="12"/>
        <v>1833.4356489994368</v>
      </c>
      <c r="AY45" s="936">
        <f t="shared" si="12"/>
        <v>1330.4948802544229</v>
      </c>
      <c r="AZ45" s="936">
        <f t="shared" si="12"/>
        <v>1222.3875047907834</v>
      </c>
      <c r="BA45" s="936">
        <f t="shared" si="12"/>
        <v>1170.785369940553</v>
      </c>
      <c r="BB45" s="936">
        <f t="shared" si="12"/>
        <v>1175.6913942190668</v>
      </c>
      <c r="BC45" s="936">
        <f t="shared" si="12"/>
        <v>1180.7200691045434</v>
      </c>
      <c r="BD45" s="936">
        <f t="shared" si="12"/>
        <v>1185.8744608621571</v>
      </c>
      <c r="BE45" s="936">
        <f t="shared" si="12"/>
        <v>1191.1577124137109</v>
      </c>
      <c r="BF45" s="936">
        <f t="shared" si="12"/>
        <v>1196.5730452540536</v>
      </c>
      <c r="BG45" s="936">
        <f t="shared" si="12"/>
        <v>1202.1237614154049</v>
      </c>
      <c r="BH45" s="936">
        <f t="shared" si="12"/>
        <v>1207.8132454807901</v>
      </c>
      <c r="BI45" s="936">
        <f t="shared" si="12"/>
        <v>1213.6449666478097</v>
      </c>
      <c r="BJ45" s="936">
        <f t="shared" si="12"/>
        <v>1219.6224808440049</v>
      </c>
      <c r="BK45" s="936">
        <f t="shared" si="12"/>
        <v>1339.8738328951054</v>
      </c>
      <c r="BL45" s="936">
        <f t="shared" si="12"/>
        <v>1545.5348087474827</v>
      </c>
      <c r="BM45" s="936">
        <f t="shared" si="12"/>
        <v>2117.2043377461696</v>
      </c>
      <c r="BN45" s="936">
        <f t="shared" si="12"/>
        <v>1558.5699949698237</v>
      </c>
      <c r="BO45" s="936">
        <f t="shared" si="12"/>
        <v>1337.0842036240697</v>
      </c>
      <c r="BP45" s="936">
        <f t="shared" si="12"/>
        <v>1258.7598374946713</v>
      </c>
      <c r="BQ45" s="936">
        <f t="shared" si="12"/>
        <v>1265.8652234620381</v>
      </c>
      <c r="BR45" s="936">
        <f t="shared" si="12"/>
        <v>1273.148244078589</v>
      </c>
      <c r="BS45" s="936">
        <f t="shared" si="12"/>
        <v>1280.6133402105538</v>
      </c>
      <c r="BT45" s="936">
        <f t="shared" si="12"/>
        <v>1288.2650637458175</v>
      </c>
      <c r="BU45" s="936">
        <f t="shared" si="12"/>
        <v>1352.4965803694629</v>
      </c>
      <c r="BV45" s="936">
        <f t="shared" si="12"/>
        <v>1473.3126724086994</v>
      </c>
      <c r="BW45" s="936">
        <f t="shared" si="12"/>
        <v>1989.0492417489168</v>
      </c>
      <c r="BX45" s="936">
        <f t="shared" si="12"/>
        <v>1489.99881282264</v>
      </c>
      <c r="BY45" s="936">
        <f t="shared" si="12"/>
        <v>1385.8790356732059</v>
      </c>
      <c r="BZ45" s="936">
        <f t="shared" si="12"/>
        <v>1338.364189095036</v>
      </c>
      <c r="CA45" s="936">
        <f t="shared" si="12"/>
        <v>1347.4596838524119</v>
      </c>
      <c r="CB45" s="936">
        <f t="shared" si="12"/>
        <v>1356.7825659787222</v>
      </c>
      <c r="CC45" s="936">
        <f t="shared" si="12"/>
        <v>1366.33852015819</v>
      </c>
      <c r="CD45" s="936">
        <f t="shared" si="12"/>
        <v>1376.1333731921447</v>
      </c>
      <c r="CE45" s="936">
        <f t="shared" si="12"/>
        <v>1655.6072975519482</v>
      </c>
      <c r="CF45" s="936">
        <f t="shared" si="12"/>
        <v>1935.3322150207471</v>
      </c>
      <c r="CG45" s="936">
        <f t="shared" si="12"/>
        <v>2484.7486004262655</v>
      </c>
      <c r="CH45" s="936">
        <f t="shared" si="12"/>
        <v>1956.6918854669225</v>
      </c>
      <c r="CI45" s="936">
        <f t="shared" si="12"/>
        <v>1698.3396626335953</v>
      </c>
      <c r="CJ45" s="936">
        <f t="shared" si="12"/>
        <v>1496.6529892294352</v>
      </c>
      <c r="CK45" s="936">
        <f t="shared" ref="CK45:CY45" si="13">SUM(CK34:CK44)</f>
        <v>1621.0729914901708</v>
      </c>
      <c r="CL45" s="936">
        <f t="shared" si="13"/>
        <v>2140.5035688074249</v>
      </c>
      <c r="CM45" s="936">
        <f t="shared" si="13"/>
        <v>1645.2394980576107</v>
      </c>
      <c r="CN45" s="936">
        <f t="shared" si="13"/>
        <v>1545.0007380390509</v>
      </c>
      <c r="CO45" s="936">
        <f t="shared" si="13"/>
        <v>1501.4639340200272</v>
      </c>
      <c r="CP45" s="936">
        <f t="shared" si="13"/>
        <v>1514.6369224005277</v>
      </c>
      <c r="CQ45" s="936">
        <f t="shared" si="13"/>
        <v>1528.1392354905408</v>
      </c>
      <c r="CR45" s="936">
        <f t="shared" si="13"/>
        <v>1541.9791064078042</v>
      </c>
      <c r="CS45" s="936">
        <f t="shared" si="13"/>
        <v>1556.1649740979992</v>
      </c>
      <c r="CT45" s="936">
        <f t="shared" si="13"/>
        <v>1627.0939884804495</v>
      </c>
      <c r="CU45" s="936">
        <f t="shared" si="13"/>
        <v>1754.7750157224607</v>
      </c>
      <c r="CV45" s="936">
        <f t="shared" si="13"/>
        <v>2277.548143645522</v>
      </c>
      <c r="CW45" s="936">
        <f t="shared" si="13"/>
        <v>1785.7101872666601</v>
      </c>
      <c r="CX45" s="936">
        <f t="shared" si="13"/>
        <v>1688.9831944783264</v>
      </c>
      <c r="CY45" s="937">
        <f t="shared" si="13"/>
        <v>1649.0459518702844</v>
      </c>
      <c r="CZ45" s="941"/>
      <c r="DA45" s="941"/>
      <c r="DB45" s="941"/>
      <c r="DC45" s="941"/>
      <c r="DD45" s="941"/>
      <c r="DE45" s="941"/>
      <c r="DF45" s="941"/>
      <c r="DG45" s="941"/>
      <c r="DH45" s="941"/>
      <c r="DI45" s="941"/>
      <c r="DJ45" s="941"/>
      <c r="DK45" s="941"/>
      <c r="DL45" s="941"/>
      <c r="DM45" s="941"/>
      <c r="DN45" s="941"/>
      <c r="DO45" s="941"/>
      <c r="DP45" s="941"/>
      <c r="DQ45" s="941"/>
      <c r="DR45" s="941"/>
      <c r="DS45" s="941"/>
      <c r="DT45" s="941"/>
      <c r="DU45" s="941"/>
      <c r="DV45" s="941"/>
      <c r="DW45" s="942"/>
      <c r="DX45" s="902"/>
    </row>
    <row r="46" spans="2:128" ht="38.25" x14ac:dyDescent="0.2">
      <c r="B46" s="881" t="s">
        <v>493</v>
      </c>
      <c r="C46" s="882" t="s">
        <v>872</v>
      </c>
      <c r="D46" s="883" t="s">
        <v>890</v>
      </c>
      <c r="E46" s="884" t="s">
        <v>550</v>
      </c>
      <c r="F46" s="885" t="s">
        <v>780</v>
      </c>
      <c r="G46" s="886" t="s">
        <v>781</v>
      </c>
      <c r="H46" s="887" t="s">
        <v>495</v>
      </c>
      <c r="I46" s="888">
        <f>MAX(X46:AV46)</f>
        <v>1.5</v>
      </c>
      <c r="J46" s="887">
        <f>SUMPRODUCT($X$2:$CY$2,$X46:$CY46)*365</f>
        <v>13061.673757232564</v>
      </c>
      <c r="K46" s="887">
        <f>SUMPRODUCT($X$2:$CY$2,$X47:$CY47)+SUMPRODUCT($X$2:$CY$2,$X48:$CY48)+SUMPRODUCT($X$2:$CY$2,$X49:$CY49)</f>
        <v>29239.280455142791</v>
      </c>
      <c r="L46" s="887">
        <f>SUMPRODUCT($X$2:$CY$2,$X50:$CY50) +SUMPRODUCT($X$2:$CY$2,$X51:$CY51)</f>
        <v>15555.108795605651</v>
      </c>
      <c r="M46" s="887">
        <f>SUMPRODUCT($X$2:$CY$2,$X52:$CY52)</f>
        <v>0</v>
      </c>
      <c r="N46" s="887">
        <f>SUMPRODUCT($X$2:$CY$2,$X55:$CY55) +SUMPRODUCT($X$2:$CY$2,$X56:$CY56)</f>
        <v>0</v>
      </c>
      <c r="O46" s="887">
        <f>SUMPRODUCT($X$2:$CY$2,$X53:$CY53) +SUMPRODUCT($X$2:$CY$2,$X54:$CY54) +SUMPRODUCT($X$2:$CY$2,$X57:$CY57)</f>
        <v>0</v>
      </c>
      <c r="P46" s="887">
        <f>SUM(K46:O46)</f>
        <v>44794.389250748442</v>
      </c>
      <c r="Q46" s="887">
        <f>(SUM(K46:M46)*100000)/(J46*1000)</f>
        <v>342.94524640032989</v>
      </c>
      <c r="R46" s="889">
        <f>(P46*100000)/(J46*1000)</f>
        <v>342.94524640032989</v>
      </c>
      <c r="S46" s="890">
        <v>3</v>
      </c>
      <c r="T46" s="891">
        <v>3</v>
      </c>
      <c r="U46" s="892" t="s">
        <v>496</v>
      </c>
      <c r="V46" s="893" t="s">
        <v>124</v>
      </c>
      <c r="W46" s="894" t="s">
        <v>75</v>
      </c>
      <c r="X46" s="895"/>
      <c r="Y46" s="895"/>
      <c r="Z46" s="895"/>
      <c r="AA46" s="895"/>
      <c r="AB46" s="895"/>
      <c r="AC46" s="895">
        <v>1.5</v>
      </c>
      <c r="AD46" s="895">
        <v>1.5</v>
      </c>
      <c r="AE46" s="895">
        <v>1.5</v>
      </c>
      <c r="AF46" s="895">
        <v>1.5</v>
      </c>
      <c r="AG46" s="895">
        <v>1.5</v>
      </c>
      <c r="AH46" s="895">
        <v>1.5</v>
      </c>
      <c r="AI46" s="895">
        <v>1.5</v>
      </c>
      <c r="AJ46" s="895">
        <v>1.5</v>
      </c>
      <c r="AK46" s="896">
        <v>1.5</v>
      </c>
      <c r="AL46" s="896">
        <v>1.5</v>
      </c>
      <c r="AM46" s="896">
        <v>1.5</v>
      </c>
      <c r="AN46" s="896">
        <v>1.5</v>
      </c>
      <c r="AO46" s="896">
        <v>1.5</v>
      </c>
      <c r="AP46" s="896">
        <v>1.5</v>
      </c>
      <c r="AQ46" s="896">
        <v>1.5</v>
      </c>
      <c r="AR46" s="896">
        <v>1.5</v>
      </c>
      <c r="AS46" s="896">
        <v>1.5</v>
      </c>
      <c r="AT46" s="896">
        <v>1.5</v>
      </c>
      <c r="AU46" s="896">
        <v>1.5</v>
      </c>
      <c r="AV46" s="896">
        <v>1.5</v>
      </c>
      <c r="AW46" s="896">
        <v>1.5</v>
      </c>
      <c r="AX46" s="896">
        <v>1.5</v>
      </c>
      <c r="AY46" s="896">
        <v>1.5</v>
      </c>
      <c r="AZ46" s="896">
        <v>1.5</v>
      </c>
      <c r="BA46" s="896">
        <v>1.5</v>
      </c>
      <c r="BB46" s="896">
        <v>1.5</v>
      </c>
      <c r="BC46" s="896">
        <v>1.5</v>
      </c>
      <c r="BD46" s="896">
        <v>1.5</v>
      </c>
      <c r="BE46" s="896">
        <v>1.5</v>
      </c>
      <c r="BF46" s="896">
        <v>1.5</v>
      </c>
      <c r="BG46" s="896">
        <v>1.5</v>
      </c>
      <c r="BH46" s="896">
        <v>1.5</v>
      </c>
      <c r="BI46" s="896">
        <v>1.5</v>
      </c>
      <c r="BJ46" s="896">
        <v>1.5</v>
      </c>
      <c r="BK46" s="896">
        <v>1.5</v>
      </c>
      <c r="BL46" s="896">
        <v>1.5</v>
      </c>
      <c r="BM46" s="896">
        <v>1.5</v>
      </c>
      <c r="BN46" s="896">
        <v>1.5</v>
      </c>
      <c r="BO46" s="896">
        <v>1.5</v>
      </c>
      <c r="BP46" s="896">
        <v>1.5</v>
      </c>
      <c r="BQ46" s="896">
        <v>1.5</v>
      </c>
      <c r="BR46" s="896">
        <v>1.5</v>
      </c>
      <c r="BS46" s="896">
        <v>1.5</v>
      </c>
      <c r="BT46" s="896">
        <v>1.5</v>
      </c>
      <c r="BU46" s="896">
        <v>1.5</v>
      </c>
      <c r="BV46" s="896">
        <v>1.5</v>
      </c>
      <c r="BW46" s="896">
        <v>1.5</v>
      </c>
      <c r="BX46" s="896">
        <v>1.5</v>
      </c>
      <c r="BY46" s="896">
        <v>1.5</v>
      </c>
      <c r="BZ46" s="896">
        <v>1.5</v>
      </c>
      <c r="CA46" s="896">
        <v>1.5</v>
      </c>
      <c r="CB46" s="896">
        <v>1.5</v>
      </c>
      <c r="CC46" s="896">
        <v>1.5</v>
      </c>
      <c r="CD46" s="896">
        <v>1.5</v>
      </c>
      <c r="CE46" s="897">
        <v>1.5</v>
      </c>
      <c r="CF46" s="897">
        <v>1.5</v>
      </c>
      <c r="CG46" s="897">
        <v>1.5</v>
      </c>
      <c r="CH46" s="897">
        <v>1.5</v>
      </c>
      <c r="CI46" s="897">
        <v>1.5</v>
      </c>
      <c r="CJ46" s="897">
        <v>1.5</v>
      </c>
      <c r="CK46" s="897">
        <v>1.5</v>
      </c>
      <c r="CL46" s="897">
        <v>1.5</v>
      </c>
      <c r="CM46" s="897">
        <v>1.5</v>
      </c>
      <c r="CN46" s="897">
        <v>1.5</v>
      </c>
      <c r="CO46" s="897">
        <v>1.5</v>
      </c>
      <c r="CP46" s="897">
        <v>1.5</v>
      </c>
      <c r="CQ46" s="897">
        <v>1.5</v>
      </c>
      <c r="CR46" s="897">
        <v>1.5</v>
      </c>
      <c r="CS46" s="897">
        <v>1.5</v>
      </c>
      <c r="CT46" s="897">
        <v>1.5</v>
      </c>
      <c r="CU46" s="897">
        <v>1.5</v>
      </c>
      <c r="CV46" s="897">
        <v>1.5</v>
      </c>
      <c r="CW46" s="897">
        <v>1.5</v>
      </c>
      <c r="CX46" s="897">
        <v>1.5</v>
      </c>
      <c r="CY46" s="898">
        <v>1.5</v>
      </c>
      <c r="CZ46" s="941"/>
      <c r="DA46" s="941"/>
      <c r="DB46" s="941"/>
      <c r="DC46" s="941"/>
      <c r="DD46" s="941"/>
      <c r="DE46" s="941"/>
      <c r="DF46" s="941"/>
      <c r="DG46" s="941"/>
      <c r="DH46" s="941"/>
      <c r="DI46" s="941"/>
      <c r="DJ46" s="941"/>
      <c r="DK46" s="941"/>
      <c r="DL46" s="941"/>
      <c r="DM46" s="941"/>
      <c r="DN46" s="941"/>
      <c r="DO46" s="941"/>
      <c r="DP46" s="941"/>
      <c r="DQ46" s="941"/>
      <c r="DR46" s="941"/>
      <c r="DS46" s="941"/>
      <c r="DT46" s="941"/>
      <c r="DU46" s="941"/>
      <c r="DV46" s="941"/>
      <c r="DW46" s="942"/>
      <c r="DX46" s="902"/>
    </row>
    <row r="47" spans="2:128" x14ac:dyDescent="0.2">
      <c r="B47" s="903"/>
      <c r="C47" s="904"/>
      <c r="D47" s="905"/>
      <c r="E47" s="906"/>
      <c r="F47" s="906"/>
      <c r="G47" s="905"/>
      <c r="H47" s="906"/>
      <c r="I47" s="906"/>
      <c r="J47" s="906"/>
      <c r="K47" s="906"/>
      <c r="L47" s="906"/>
      <c r="M47" s="906"/>
      <c r="N47" s="906"/>
      <c r="O47" s="906"/>
      <c r="P47" s="906"/>
      <c r="Q47" s="906"/>
      <c r="R47" s="907"/>
      <c r="S47" s="906"/>
      <c r="T47" s="906"/>
      <c r="U47" s="908" t="s">
        <v>497</v>
      </c>
      <c r="V47" s="893" t="s">
        <v>124</v>
      </c>
      <c r="W47" s="894" t="s">
        <v>498</v>
      </c>
      <c r="X47" s="895">
        <v>1526</v>
      </c>
      <c r="Y47" s="895">
        <v>2289</v>
      </c>
      <c r="Z47" s="895">
        <v>3816</v>
      </c>
      <c r="AA47" s="895">
        <v>3816</v>
      </c>
      <c r="AB47" s="895">
        <v>3816</v>
      </c>
      <c r="AC47" s="895"/>
      <c r="AD47" s="895"/>
      <c r="AE47" s="895"/>
      <c r="AF47" s="895"/>
      <c r="AG47" s="895"/>
      <c r="AH47" s="895"/>
      <c r="AI47" s="895"/>
      <c r="AJ47" s="895"/>
      <c r="AK47" s="896"/>
      <c r="AL47" s="896">
        <v>21.923000000000002</v>
      </c>
      <c r="AM47" s="896">
        <v>65.769000000000005</v>
      </c>
      <c r="AN47" s="896">
        <v>263.07600000000002</v>
      </c>
      <c r="AO47" s="896">
        <v>65.769000000000005</v>
      </c>
      <c r="AP47" s="896">
        <v>21.923000000000002</v>
      </c>
      <c r="AQ47" s="896">
        <v>3.1031999999999997</v>
      </c>
      <c r="AR47" s="896">
        <v>7.7579999999999991</v>
      </c>
      <c r="AS47" s="896">
        <v>10.861199999999998</v>
      </c>
      <c r="AT47" s="896">
        <v>7.7579999999999991</v>
      </c>
      <c r="AU47" s="896">
        <v>1.5515999999999999</v>
      </c>
      <c r="AV47" s="896">
        <v>21.923000000000002</v>
      </c>
      <c r="AW47" s="896">
        <v>65.769000000000005</v>
      </c>
      <c r="AX47" s="896">
        <v>263.07600000000002</v>
      </c>
      <c r="AY47" s="896">
        <v>65.769000000000005</v>
      </c>
      <c r="AZ47" s="896">
        <v>21.923000000000002</v>
      </c>
      <c r="BA47" s="896"/>
      <c r="BB47" s="896"/>
      <c r="BC47" s="896"/>
      <c r="BD47" s="896"/>
      <c r="BE47" s="896"/>
      <c r="BF47" s="896"/>
      <c r="BG47" s="896"/>
      <c r="BH47" s="896"/>
      <c r="BI47" s="896"/>
      <c r="BJ47" s="896"/>
      <c r="BK47" s="896">
        <v>25.026200000000003</v>
      </c>
      <c r="BL47" s="896">
        <v>73.527000000000001</v>
      </c>
      <c r="BM47" s="896">
        <v>273.93720000000002</v>
      </c>
      <c r="BN47" s="896">
        <v>73.527000000000001</v>
      </c>
      <c r="BO47" s="896">
        <v>23.474600000000002</v>
      </c>
      <c r="BP47" s="896"/>
      <c r="BQ47" s="896"/>
      <c r="BR47" s="896"/>
      <c r="BS47" s="896"/>
      <c r="BT47" s="896"/>
      <c r="BU47" s="896">
        <v>21.923000000000002</v>
      </c>
      <c r="BV47" s="896">
        <v>65.769000000000005</v>
      </c>
      <c r="BW47" s="896">
        <v>263.07600000000002</v>
      </c>
      <c r="BX47" s="896">
        <v>65.769000000000005</v>
      </c>
      <c r="BY47" s="896">
        <v>21.923000000000002</v>
      </c>
      <c r="BZ47" s="896"/>
      <c r="CA47" s="896"/>
      <c r="CB47" s="896"/>
      <c r="CC47" s="896"/>
      <c r="CD47" s="896"/>
      <c r="CE47" s="897">
        <v>14.481599999999998</v>
      </c>
      <c r="CF47" s="897">
        <v>28.963199999999997</v>
      </c>
      <c r="CG47" s="897">
        <v>57.926399999999994</v>
      </c>
      <c r="CH47" s="897">
        <v>28.963199999999997</v>
      </c>
      <c r="CI47" s="897">
        <v>14.481599999999998</v>
      </c>
      <c r="CJ47" s="897">
        <v>21.923000000000002</v>
      </c>
      <c r="CK47" s="897">
        <v>65.769000000000005</v>
      </c>
      <c r="CL47" s="897">
        <v>263.07600000000002</v>
      </c>
      <c r="CM47" s="897">
        <v>65.769000000000005</v>
      </c>
      <c r="CN47" s="897">
        <v>21.923000000000002</v>
      </c>
      <c r="CO47" s="897"/>
      <c r="CP47" s="897"/>
      <c r="CQ47" s="897"/>
      <c r="CR47" s="897"/>
      <c r="CS47" s="897"/>
      <c r="CT47" s="897">
        <v>21.923000000000002</v>
      </c>
      <c r="CU47" s="897">
        <v>65.769000000000005</v>
      </c>
      <c r="CV47" s="897">
        <v>263.07600000000002</v>
      </c>
      <c r="CW47" s="897">
        <v>65.769000000000005</v>
      </c>
      <c r="CX47" s="897">
        <v>21.923000000000002</v>
      </c>
      <c r="CY47" s="898"/>
      <c r="CZ47" s="941"/>
      <c r="DA47" s="941"/>
      <c r="DB47" s="941"/>
      <c r="DC47" s="941"/>
      <c r="DD47" s="941"/>
      <c r="DE47" s="941"/>
      <c r="DF47" s="941"/>
      <c r="DG47" s="941"/>
      <c r="DH47" s="941"/>
      <c r="DI47" s="941"/>
      <c r="DJ47" s="941"/>
      <c r="DK47" s="941"/>
      <c r="DL47" s="941"/>
      <c r="DM47" s="941"/>
      <c r="DN47" s="941"/>
      <c r="DO47" s="941"/>
      <c r="DP47" s="941"/>
      <c r="DQ47" s="941"/>
      <c r="DR47" s="941"/>
      <c r="DS47" s="941"/>
      <c r="DT47" s="941"/>
      <c r="DU47" s="941"/>
      <c r="DV47" s="941"/>
      <c r="DW47" s="942"/>
      <c r="DX47" s="902"/>
    </row>
    <row r="48" spans="2:128" x14ac:dyDescent="0.2">
      <c r="B48" s="909"/>
      <c r="C48" s="910"/>
      <c r="D48" s="911"/>
      <c r="E48" s="911"/>
      <c r="F48" s="911"/>
      <c r="G48" s="911"/>
      <c r="H48" s="911"/>
      <c r="I48" s="911"/>
      <c r="J48" s="911"/>
      <c r="K48" s="911"/>
      <c r="L48" s="911"/>
      <c r="M48" s="911"/>
      <c r="N48" s="911"/>
      <c r="O48" s="911"/>
      <c r="P48" s="911"/>
      <c r="Q48" s="911"/>
      <c r="R48" s="912"/>
      <c r="S48" s="911"/>
      <c r="T48" s="911"/>
      <c r="U48" s="908" t="s">
        <v>499</v>
      </c>
      <c r="V48" s="893" t="s">
        <v>124</v>
      </c>
      <c r="W48" s="894" t="s">
        <v>498</v>
      </c>
      <c r="X48" s="895"/>
      <c r="Y48" s="895"/>
      <c r="Z48" s="895"/>
      <c r="AA48" s="895"/>
      <c r="AB48" s="895"/>
      <c r="AC48" s="895"/>
      <c r="AD48" s="895"/>
      <c r="AE48" s="895"/>
      <c r="AF48" s="895"/>
      <c r="AG48" s="895"/>
      <c r="AH48" s="895"/>
      <c r="AI48" s="895"/>
      <c r="AJ48" s="895"/>
      <c r="AK48" s="896"/>
      <c r="AL48" s="896"/>
      <c r="AM48" s="896"/>
      <c r="AN48" s="896"/>
      <c r="AO48" s="896"/>
      <c r="AP48" s="896"/>
      <c r="AQ48" s="896"/>
      <c r="AR48" s="896"/>
      <c r="AS48" s="896"/>
      <c r="AT48" s="896"/>
      <c r="AU48" s="896"/>
      <c r="AV48" s="896"/>
      <c r="AW48" s="896"/>
      <c r="AX48" s="896"/>
      <c r="AY48" s="896"/>
      <c r="AZ48" s="896"/>
      <c r="BA48" s="896"/>
      <c r="BB48" s="896"/>
      <c r="BC48" s="896"/>
      <c r="BD48" s="896"/>
      <c r="BE48" s="896"/>
      <c r="BF48" s="896"/>
      <c r="BG48" s="896"/>
      <c r="BH48" s="896"/>
      <c r="BI48" s="896"/>
      <c r="BJ48" s="896"/>
      <c r="BK48" s="896"/>
      <c r="BL48" s="896"/>
      <c r="BM48" s="896"/>
      <c r="BN48" s="896"/>
      <c r="BO48" s="896"/>
      <c r="BP48" s="896"/>
      <c r="BQ48" s="896"/>
      <c r="BR48" s="896"/>
      <c r="BS48" s="896"/>
      <c r="BT48" s="896"/>
      <c r="BU48" s="896"/>
      <c r="BV48" s="896"/>
      <c r="BW48" s="896"/>
      <c r="BX48" s="896"/>
      <c r="BY48" s="896"/>
      <c r="BZ48" s="896"/>
      <c r="CA48" s="896"/>
      <c r="CB48" s="896"/>
      <c r="CC48" s="896"/>
      <c r="CD48" s="896"/>
      <c r="CE48" s="897"/>
      <c r="CF48" s="897"/>
      <c r="CG48" s="897"/>
      <c r="CH48" s="897"/>
      <c r="CI48" s="897"/>
      <c r="CJ48" s="897"/>
      <c r="CK48" s="897"/>
      <c r="CL48" s="897"/>
      <c r="CM48" s="897"/>
      <c r="CN48" s="897"/>
      <c r="CO48" s="897"/>
      <c r="CP48" s="897"/>
      <c r="CQ48" s="897"/>
      <c r="CR48" s="897"/>
      <c r="CS48" s="897"/>
      <c r="CT48" s="897"/>
      <c r="CU48" s="897"/>
      <c r="CV48" s="897"/>
      <c r="CW48" s="897"/>
      <c r="CX48" s="897"/>
      <c r="CY48" s="898"/>
      <c r="CZ48" s="941"/>
      <c r="DA48" s="941"/>
      <c r="DB48" s="941"/>
      <c r="DC48" s="941"/>
      <c r="DD48" s="941"/>
      <c r="DE48" s="941"/>
      <c r="DF48" s="941"/>
      <c r="DG48" s="941"/>
      <c r="DH48" s="941"/>
      <c r="DI48" s="941"/>
      <c r="DJ48" s="941"/>
      <c r="DK48" s="941"/>
      <c r="DL48" s="941"/>
      <c r="DM48" s="941"/>
      <c r="DN48" s="941"/>
      <c r="DO48" s="941"/>
      <c r="DP48" s="941"/>
      <c r="DQ48" s="941"/>
      <c r="DR48" s="941"/>
      <c r="DS48" s="941"/>
      <c r="DT48" s="941"/>
      <c r="DU48" s="941"/>
      <c r="DV48" s="941"/>
      <c r="DW48" s="942"/>
      <c r="DX48" s="902"/>
    </row>
    <row r="49" spans="2:128" x14ac:dyDescent="0.2">
      <c r="B49" s="909"/>
      <c r="C49" s="910"/>
      <c r="D49" s="911"/>
      <c r="E49" s="911"/>
      <c r="F49" s="911"/>
      <c r="G49" s="911"/>
      <c r="H49" s="911"/>
      <c r="I49" s="911"/>
      <c r="J49" s="911"/>
      <c r="K49" s="911"/>
      <c r="L49" s="911"/>
      <c r="M49" s="911"/>
      <c r="N49" s="911"/>
      <c r="O49" s="911"/>
      <c r="P49" s="911"/>
      <c r="Q49" s="911"/>
      <c r="R49" s="912"/>
      <c r="S49" s="911"/>
      <c r="T49" s="911"/>
      <c r="U49" s="908" t="s">
        <v>772</v>
      </c>
      <c r="V49" s="893" t="s">
        <v>124</v>
      </c>
      <c r="W49" s="894" t="s">
        <v>498</v>
      </c>
      <c r="X49" s="895">
        <v>54.936000000000007</v>
      </c>
      <c r="Y49" s="895">
        <v>137.34</v>
      </c>
      <c r="Z49" s="895">
        <v>274.71600000000001</v>
      </c>
      <c r="AA49" s="895">
        <v>412.09200000000004</v>
      </c>
      <c r="AB49" s="895">
        <v>549.46800000000007</v>
      </c>
      <c r="AC49" s="895">
        <v>549.46800000000007</v>
      </c>
      <c r="AD49" s="895">
        <v>549.46800000000007</v>
      </c>
      <c r="AE49" s="895">
        <v>549.46800000000007</v>
      </c>
      <c r="AF49" s="895">
        <v>549.46800000000007</v>
      </c>
      <c r="AG49" s="895">
        <v>549.46800000000007</v>
      </c>
      <c r="AH49" s="895">
        <v>549.46800000000007</v>
      </c>
      <c r="AI49" s="895">
        <v>549.46800000000007</v>
      </c>
      <c r="AJ49" s="895">
        <v>549.46800000000007</v>
      </c>
      <c r="AK49" s="896">
        <v>549.46800000000007</v>
      </c>
      <c r="AL49" s="896">
        <v>549.46800000000007</v>
      </c>
      <c r="AM49" s="896">
        <v>549.46800000000007</v>
      </c>
      <c r="AN49" s="896">
        <v>549.46800000000007</v>
      </c>
      <c r="AO49" s="896">
        <v>549.46800000000007</v>
      </c>
      <c r="AP49" s="896">
        <v>549.46800000000007</v>
      </c>
      <c r="AQ49" s="896">
        <v>549.46800000000007</v>
      </c>
      <c r="AR49" s="896">
        <v>549.46800000000007</v>
      </c>
      <c r="AS49" s="896">
        <v>549.46800000000007</v>
      </c>
      <c r="AT49" s="896">
        <v>549.46800000000007</v>
      </c>
      <c r="AU49" s="896">
        <v>549.46800000000007</v>
      </c>
      <c r="AV49" s="896">
        <v>549.46800000000007</v>
      </c>
      <c r="AW49" s="896">
        <v>549.46800000000007</v>
      </c>
      <c r="AX49" s="896">
        <v>549.46800000000007</v>
      </c>
      <c r="AY49" s="896">
        <v>549.46800000000007</v>
      </c>
      <c r="AZ49" s="896">
        <v>549.46800000000007</v>
      </c>
      <c r="BA49" s="896">
        <v>549.46800000000007</v>
      </c>
      <c r="BB49" s="896">
        <v>549.46800000000007</v>
      </c>
      <c r="BC49" s="896">
        <v>549.46800000000007</v>
      </c>
      <c r="BD49" s="896">
        <v>549.46800000000007</v>
      </c>
      <c r="BE49" s="896">
        <v>549.46800000000007</v>
      </c>
      <c r="BF49" s="896">
        <v>549.46800000000007</v>
      </c>
      <c r="BG49" s="896">
        <v>549.46800000000007</v>
      </c>
      <c r="BH49" s="896">
        <v>549.46800000000007</v>
      </c>
      <c r="BI49" s="896">
        <v>549.46800000000007</v>
      </c>
      <c r="BJ49" s="896">
        <v>549.46800000000007</v>
      </c>
      <c r="BK49" s="896">
        <v>549.46800000000007</v>
      </c>
      <c r="BL49" s="896">
        <v>549.46800000000007</v>
      </c>
      <c r="BM49" s="896">
        <v>549.46800000000007</v>
      </c>
      <c r="BN49" s="896">
        <v>549.46800000000007</v>
      </c>
      <c r="BO49" s="896">
        <v>549.46800000000007</v>
      </c>
      <c r="BP49" s="896">
        <v>549.46800000000007</v>
      </c>
      <c r="BQ49" s="896">
        <v>549.46800000000007</v>
      </c>
      <c r="BR49" s="896">
        <v>549.46800000000007</v>
      </c>
      <c r="BS49" s="896">
        <v>549.46800000000007</v>
      </c>
      <c r="BT49" s="896">
        <v>549.46800000000007</v>
      </c>
      <c r="BU49" s="896">
        <v>549.46800000000007</v>
      </c>
      <c r="BV49" s="896">
        <v>549.46800000000007</v>
      </c>
      <c r="BW49" s="896">
        <v>549.46800000000007</v>
      </c>
      <c r="BX49" s="896">
        <v>549.46800000000007</v>
      </c>
      <c r="BY49" s="896">
        <v>549.46800000000007</v>
      </c>
      <c r="BZ49" s="896">
        <v>549.46800000000007</v>
      </c>
      <c r="CA49" s="896">
        <v>549.46800000000007</v>
      </c>
      <c r="CB49" s="896">
        <v>549.46800000000007</v>
      </c>
      <c r="CC49" s="896">
        <v>549.46800000000007</v>
      </c>
      <c r="CD49" s="896">
        <v>549.46800000000007</v>
      </c>
      <c r="CE49" s="897">
        <v>549.46800000000007</v>
      </c>
      <c r="CF49" s="897">
        <v>549.46800000000007</v>
      </c>
      <c r="CG49" s="897">
        <v>549.46800000000007</v>
      </c>
      <c r="CH49" s="897">
        <v>549.46800000000007</v>
      </c>
      <c r="CI49" s="897">
        <v>549.46800000000007</v>
      </c>
      <c r="CJ49" s="897">
        <v>549.46800000000007</v>
      </c>
      <c r="CK49" s="897">
        <v>549.46800000000007</v>
      </c>
      <c r="CL49" s="897">
        <v>549.46800000000007</v>
      </c>
      <c r="CM49" s="897">
        <v>549.46800000000007</v>
      </c>
      <c r="CN49" s="897">
        <v>549.46800000000007</v>
      </c>
      <c r="CO49" s="897">
        <v>549.46800000000007</v>
      </c>
      <c r="CP49" s="897">
        <v>549.46800000000007</v>
      </c>
      <c r="CQ49" s="897">
        <v>549.46800000000007</v>
      </c>
      <c r="CR49" s="897">
        <v>549.46800000000007</v>
      </c>
      <c r="CS49" s="897">
        <v>549.46800000000007</v>
      </c>
      <c r="CT49" s="897">
        <v>549.46800000000007</v>
      </c>
      <c r="CU49" s="897">
        <v>549.46800000000007</v>
      </c>
      <c r="CV49" s="897">
        <v>549.46800000000007</v>
      </c>
      <c r="CW49" s="897">
        <v>549.46800000000007</v>
      </c>
      <c r="CX49" s="897">
        <v>549.46800000000007</v>
      </c>
      <c r="CY49" s="898">
        <v>549.46800000000007</v>
      </c>
      <c r="CZ49" s="941"/>
      <c r="DA49" s="941"/>
      <c r="DB49" s="941"/>
      <c r="DC49" s="941"/>
      <c r="DD49" s="941"/>
      <c r="DE49" s="941"/>
      <c r="DF49" s="941"/>
      <c r="DG49" s="941"/>
      <c r="DH49" s="941"/>
      <c r="DI49" s="941"/>
      <c r="DJ49" s="941"/>
      <c r="DK49" s="941"/>
      <c r="DL49" s="941"/>
      <c r="DM49" s="941"/>
      <c r="DN49" s="941"/>
      <c r="DO49" s="941"/>
      <c r="DP49" s="941"/>
      <c r="DQ49" s="941"/>
      <c r="DR49" s="941"/>
      <c r="DS49" s="941"/>
      <c r="DT49" s="941"/>
      <c r="DU49" s="941"/>
      <c r="DV49" s="941"/>
      <c r="DW49" s="942"/>
      <c r="DX49" s="902"/>
    </row>
    <row r="50" spans="2:128" x14ac:dyDescent="0.2">
      <c r="B50" s="913"/>
      <c r="C50" s="914"/>
      <c r="D50" s="915"/>
      <c r="E50" s="915"/>
      <c r="F50" s="915"/>
      <c r="G50" s="915"/>
      <c r="H50" s="915"/>
      <c r="I50" s="915"/>
      <c r="J50" s="915"/>
      <c r="K50" s="915"/>
      <c r="L50" s="915"/>
      <c r="M50" s="915"/>
      <c r="N50" s="915"/>
      <c r="O50" s="915"/>
      <c r="P50" s="915"/>
      <c r="Q50" s="915"/>
      <c r="R50" s="916"/>
      <c r="S50" s="915"/>
      <c r="T50" s="915"/>
      <c r="U50" s="908" t="s">
        <v>500</v>
      </c>
      <c r="V50" s="893" t="s">
        <v>124</v>
      </c>
      <c r="W50" s="917" t="s">
        <v>498</v>
      </c>
      <c r="X50" s="895"/>
      <c r="Y50" s="895"/>
      <c r="Z50" s="895"/>
      <c r="AA50" s="895"/>
      <c r="AB50" s="895"/>
      <c r="AC50" s="895">
        <v>6.4000768000000017</v>
      </c>
      <c r="AD50" s="895">
        <v>6.4000768000000017</v>
      </c>
      <c r="AE50" s="895">
        <v>6.4000768000000017</v>
      </c>
      <c r="AF50" s="895">
        <v>6.4000768000000017</v>
      </c>
      <c r="AG50" s="895">
        <v>6.4000768000000017</v>
      </c>
      <c r="AH50" s="895">
        <v>6.4000768000000017</v>
      </c>
      <c r="AI50" s="895">
        <v>6.4000768000000017</v>
      </c>
      <c r="AJ50" s="895">
        <v>6.4000768000000017</v>
      </c>
      <c r="AK50" s="896">
        <v>6.4000768000000017</v>
      </c>
      <c r="AL50" s="896">
        <v>6.4000768000000017</v>
      </c>
      <c r="AM50" s="896">
        <v>6.4000768000000017</v>
      </c>
      <c r="AN50" s="896">
        <v>6.4000768000000017</v>
      </c>
      <c r="AO50" s="896">
        <v>6.4000768000000017</v>
      </c>
      <c r="AP50" s="896">
        <v>6.4000768000000017</v>
      </c>
      <c r="AQ50" s="896">
        <v>6.4000768000000017</v>
      </c>
      <c r="AR50" s="896">
        <v>6.4000768000000017</v>
      </c>
      <c r="AS50" s="896">
        <v>6.4000768000000017</v>
      </c>
      <c r="AT50" s="896">
        <v>6.4000768000000017</v>
      </c>
      <c r="AU50" s="896">
        <v>6.4000768000000017</v>
      </c>
      <c r="AV50" s="896">
        <v>6.4000768000000017</v>
      </c>
      <c r="AW50" s="896">
        <v>6.4000768000000017</v>
      </c>
      <c r="AX50" s="896">
        <v>6.4000768000000017</v>
      </c>
      <c r="AY50" s="896">
        <v>6.4000768000000017</v>
      </c>
      <c r="AZ50" s="896">
        <v>6.4000768000000017</v>
      </c>
      <c r="BA50" s="896">
        <v>6.4000768000000017</v>
      </c>
      <c r="BB50" s="896">
        <v>6.4000768000000017</v>
      </c>
      <c r="BC50" s="896">
        <v>6.4000768000000017</v>
      </c>
      <c r="BD50" s="896">
        <v>6.4000768000000017</v>
      </c>
      <c r="BE50" s="896">
        <v>6.4000768000000017</v>
      </c>
      <c r="BF50" s="896">
        <v>6.4000768000000017</v>
      </c>
      <c r="BG50" s="896">
        <v>6.4000768000000017</v>
      </c>
      <c r="BH50" s="896">
        <v>6.4000768000000017</v>
      </c>
      <c r="BI50" s="896">
        <v>6.4000768000000017</v>
      </c>
      <c r="BJ50" s="896">
        <v>6.4000768000000017</v>
      </c>
      <c r="BK50" s="896">
        <v>6.4000768000000017</v>
      </c>
      <c r="BL50" s="896">
        <v>6.4000768000000017</v>
      </c>
      <c r="BM50" s="896">
        <v>6.4000768000000017</v>
      </c>
      <c r="BN50" s="896">
        <v>6.4000768000000017</v>
      </c>
      <c r="BO50" s="896">
        <v>6.4000768000000017</v>
      </c>
      <c r="BP50" s="896">
        <v>6.4000768000000017</v>
      </c>
      <c r="BQ50" s="896">
        <v>6.4000768000000017</v>
      </c>
      <c r="BR50" s="896">
        <v>6.4000768000000017</v>
      </c>
      <c r="BS50" s="896">
        <v>6.4000768000000017</v>
      </c>
      <c r="BT50" s="896">
        <v>6.4000768000000017</v>
      </c>
      <c r="BU50" s="896">
        <v>6.4000768000000017</v>
      </c>
      <c r="BV50" s="896">
        <v>6.4000768000000017</v>
      </c>
      <c r="BW50" s="896">
        <v>6.4000768000000017</v>
      </c>
      <c r="BX50" s="896">
        <v>6.4000768000000017</v>
      </c>
      <c r="BY50" s="896">
        <v>6.4000768000000017</v>
      </c>
      <c r="BZ50" s="896">
        <v>6.4000768000000017</v>
      </c>
      <c r="CA50" s="896">
        <v>6.4000768000000017</v>
      </c>
      <c r="CB50" s="896">
        <v>6.4000768000000017</v>
      </c>
      <c r="CC50" s="896">
        <v>6.4000768000000017</v>
      </c>
      <c r="CD50" s="896">
        <v>6.4000768000000017</v>
      </c>
      <c r="CE50" s="897">
        <v>6.4000768000000017</v>
      </c>
      <c r="CF50" s="897">
        <v>6.4000768000000017</v>
      </c>
      <c r="CG50" s="897">
        <v>6.4000768000000017</v>
      </c>
      <c r="CH50" s="897">
        <v>6.4000768000000017</v>
      </c>
      <c r="CI50" s="897">
        <v>6.4000768000000017</v>
      </c>
      <c r="CJ50" s="897">
        <v>6.4000768000000017</v>
      </c>
      <c r="CK50" s="897">
        <v>6.4000768000000017</v>
      </c>
      <c r="CL50" s="897">
        <v>6.4000768000000017</v>
      </c>
      <c r="CM50" s="897">
        <v>6.4000768000000017</v>
      </c>
      <c r="CN50" s="897">
        <v>6.4000768000000017</v>
      </c>
      <c r="CO50" s="897">
        <v>6.4000768000000017</v>
      </c>
      <c r="CP50" s="897">
        <v>6.4000768000000017</v>
      </c>
      <c r="CQ50" s="897">
        <v>6.4000768000000017</v>
      </c>
      <c r="CR50" s="897">
        <v>6.4000768000000017</v>
      </c>
      <c r="CS50" s="897">
        <v>6.4000768000000017</v>
      </c>
      <c r="CT50" s="897">
        <v>6.4000768000000017</v>
      </c>
      <c r="CU50" s="897">
        <v>6.4000768000000017</v>
      </c>
      <c r="CV50" s="897">
        <v>6.4000768000000017</v>
      </c>
      <c r="CW50" s="897">
        <v>6.4000768000000017</v>
      </c>
      <c r="CX50" s="897">
        <v>6.4000768000000017</v>
      </c>
      <c r="CY50" s="898">
        <v>6.4000768000000017</v>
      </c>
      <c r="CZ50" s="941"/>
      <c r="DA50" s="941"/>
      <c r="DB50" s="941"/>
      <c r="DC50" s="941"/>
      <c r="DD50" s="941"/>
      <c r="DE50" s="941"/>
      <c r="DF50" s="941"/>
      <c r="DG50" s="941"/>
      <c r="DH50" s="941"/>
      <c r="DI50" s="941"/>
      <c r="DJ50" s="941"/>
      <c r="DK50" s="941"/>
      <c r="DL50" s="941"/>
      <c r="DM50" s="941"/>
      <c r="DN50" s="941"/>
      <c r="DO50" s="941"/>
      <c r="DP50" s="941"/>
      <c r="DQ50" s="941"/>
      <c r="DR50" s="941"/>
      <c r="DS50" s="941"/>
      <c r="DT50" s="941"/>
      <c r="DU50" s="941"/>
      <c r="DV50" s="941"/>
      <c r="DW50" s="942"/>
      <c r="DX50" s="902"/>
    </row>
    <row r="51" spans="2:128" x14ac:dyDescent="0.2">
      <c r="B51" s="918"/>
      <c r="C51" s="919"/>
      <c r="D51" s="920"/>
      <c r="E51" s="920"/>
      <c r="F51" s="920"/>
      <c r="G51" s="920"/>
      <c r="H51" s="920"/>
      <c r="I51" s="920"/>
      <c r="J51" s="920"/>
      <c r="K51" s="920"/>
      <c r="L51" s="920"/>
      <c r="M51" s="920"/>
      <c r="N51" s="920"/>
      <c r="O51" s="920"/>
      <c r="P51" s="920"/>
      <c r="Q51" s="920"/>
      <c r="R51" s="921"/>
      <c r="S51" s="920"/>
      <c r="T51" s="920"/>
      <c r="U51" s="908" t="s">
        <v>501</v>
      </c>
      <c r="V51" s="893" t="s">
        <v>124</v>
      </c>
      <c r="W51" s="917" t="s">
        <v>498</v>
      </c>
      <c r="X51" s="896"/>
      <c r="Y51" s="896"/>
      <c r="Z51" s="896"/>
      <c r="AA51" s="896"/>
      <c r="AB51" s="896"/>
      <c r="AC51" s="896">
        <v>581.66045081716379</v>
      </c>
      <c r="AD51" s="896">
        <v>580.82037256724266</v>
      </c>
      <c r="AE51" s="896">
        <v>581.17863102840272</v>
      </c>
      <c r="AF51" s="896">
        <v>587.07029205742265</v>
      </c>
      <c r="AG51" s="896">
        <v>583.2489683420938</v>
      </c>
      <c r="AH51" s="896">
        <v>584.39504624255142</v>
      </c>
      <c r="AI51" s="896">
        <v>577.2321981820304</v>
      </c>
      <c r="AJ51" s="896">
        <v>573.90174830532919</v>
      </c>
      <c r="AK51" s="896">
        <v>576.11518643934687</v>
      </c>
      <c r="AL51" s="896">
        <v>573.75953208218982</v>
      </c>
      <c r="AM51" s="896">
        <v>564.63610605160534</v>
      </c>
      <c r="AN51" s="896">
        <v>567.69603177981855</v>
      </c>
      <c r="AO51" s="896">
        <v>570.83245565123707</v>
      </c>
      <c r="AP51" s="896">
        <v>574.04729011944107</v>
      </c>
      <c r="AQ51" s="896">
        <v>577.34249544935017</v>
      </c>
      <c r="AR51" s="896">
        <v>580.720080912507</v>
      </c>
      <c r="AS51" s="896">
        <v>584.1821060122428</v>
      </c>
      <c r="AT51" s="896">
        <v>587.73068173947183</v>
      </c>
      <c r="AU51" s="896">
        <v>591.36797185988166</v>
      </c>
      <c r="AV51" s="896">
        <v>595.09619423330173</v>
      </c>
      <c r="AW51" s="896">
        <v>598.91762216605753</v>
      </c>
      <c r="AX51" s="896">
        <v>602.83458579713181</v>
      </c>
      <c r="AY51" s="896">
        <v>606.84947351898336</v>
      </c>
      <c r="AZ51" s="896">
        <v>610.96473343388084</v>
      </c>
      <c r="BA51" s="896">
        <v>615.18287484665098</v>
      </c>
      <c r="BB51" s="896">
        <v>619.50646979474038</v>
      </c>
      <c r="BC51" s="896">
        <v>623.93815461653185</v>
      </c>
      <c r="BD51" s="896">
        <v>628.48063155886814</v>
      </c>
      <c r="BE51" s="896">
        <v>633.13667042476322</v>
      </c>
      <c r="BF51" s="896">
        <v>637.90911026230515</v>
      </c>
      <c r="BG51" s="896">
        <v>642.80086109578588</v>
      </c>
      <c r="BH51" s="896">
        <v>647.81490570010351</v>
      </c>
      <c r="BI51" s="896">
        <v>652.9543014195292</v>
      </c>
      <c r="BJ51" s="896">
        <v>658.22218203194052</v>
      </c>
      <c r="BK51" s="896">
        <v>663.62175965966196</v>
      </c>
      <c r="BL51" s="896">
        <v>669.15632672807658</v>
      </c>
      <c r="BM51" s="896">
        <v>674.82925797320172</v>
      </c>
      <c r="BN51" s="896">
        <v>680.64401249945467</v>
      </c>
      <c r="BO51" s="896">
        <v>686.60413588886388</v>
      </c>
      <c r="BP51" s="896">
        <v>692.71326236300865</v>
      </c>
      <c r="BQ51" s="896">
        <v>698.97511699900713</v>
      </c>
      <c r="BR51" s="896">
        <v>705.39351800090526</v>
      </c>
      <c r="BS51" s="896">
        <v>711.97237902785105</v>
      </c>
      <c r="BT51" s="896">
        <v>718.71571158047016</v>
      </c>
      <c r="BU51" s="896">
        <v>725.62762744690508</v>
      </c>
      <c r="BV51" s="896">
        <v>732.71234121000089</v>
      </c>
      <c r="BW51" s="896">
        <v>739.97417281717401</v>
      </c>
      <c r="BX51" s="896">
        <v>747.41755021452616</v>
      </c>
      <c r="BY51" s="896">
        <v>755.04701204681237</v>
      </c>
      <c r="BZ51" s="896">
        <v>762.86721042490592</v>
      </c>
      <c r="CA51" s="896">
        <v>770.88291376245138</v>
      </c>
      <c r="CB51" s="896">
        <v>779.09900968343572</v>
      </c>
      <c r="CC51" s="896">
        <v>787.5205080024449</v>
      </c>
      <c r="CD51" s="896">
        <v>796.15254377942904</v>
      </c>
      <c r="CE51" s="897">
        <v>805.00038045083772</v>
      </c>
      <c r="CF51" s="897">
        <v>814.06941303903182</v>
      </c>
      <c r="CG51" s="897">
        <v>823.36517144193067</v>
      </c>
      <c r="CH51" s="897">
        <v>832.89332380490202</v>
      </c>
      <c r="CI51" s="897">
        <v>842.65967997694725</v>
      </c>
      <c r="CJ51" s="897">
        <v>852.67019505329404</v>
      </c>
      <c r="CK51" s="897">
        <v>862.93097300654961</v>
      </c>
      <c r="CL51" s="897">
        <v>873.44827040863629</v>
      </c>
      <c r="CM51" s="897">
        <v>884.22850024577531</v>
      </c>
      <c r="CN51" s="897">
        <v>895.27823582884264</v>
      </c>
      <c r="CO51" s="897">
        <v>906.60421480148682</v>
      </c>
      <c r="CP51" s="897">
        <v>918.21334324844702</v>
      </c>
      <c r="CQ51" s="897">
        <v>930.11269990658116</v>
      </c>
      <c r="CR51" s="897">
        <v>942.30954048116894</v>
      </c>
      <c r="CS51" s="897">
        <v>954.81130207012086</v>
      </c>
      <c r="CT51" s="897">
        <v>967.62560769879713</v>
      </c>
      <c r="CU51" s="897">
        <v>980.76027096818984</v>
      </c>
      <c r="CV51" s="897">
        <v>994.22330081931773</v>
      </c>
      <c r="CW51" s="897">
        <v>1008.0229064167239</v>
      </c>
      <c r="CX51" s="897">
        <v>1022.1675021540649</v>
      </c>
      <c r="CY51" s="898">
        <v>1036.6657127848396</v>
      </c>
      <c r="CZ51" s="941"/>
      <c r="DA51" s="941"/>
      <c r="DB51" s="941"/>
      <c r="DC51" s="941"/>
      <c r="DD51" s="941"/>
      <c r="DE51" s="941"/>
      <c r="DF51" s="941"/>
      <c r="DG51" s="941"/>
      <c r="DH51" s="941"/>
      <c r="DI51" s="941"/>
      <c r="DJ51" s="941"/>
      <c r="DK51" s="941"/>
      <c r="DL51" s="941"/>
      <c r="DM51" s="941"/>
      <c r="DN51" s="941"/>
      <c r="DO51" s="941"/>
      <c r="DP51" s="941"/>
      <c r="DQ51" s="941"/>
      <c r="DR51" s="941"/>
      <c r="DS51" s="941"/>
      <c r="DT51" s="941"/>
      <c r="DU51" s="941"/>
      <c r="DV51" s="941"/>
      <c r="DW51" s="942"/>
      <c r="DX51" s="902"/>
    </row>
    <row r="52" spans="2:128" x14ac:dyDescent="0.2">
      <c r="B52" s="918"/>
      <c r="C52" s="919"/>
      <c r="D52" s="920"/>
      <c r="E52" s="920"/>
      <c r="F52" s="920"/>
      <c r="G52" s="920"/>
      <c r="H52" s="920"/>
      <c r="I52" s="920"/>
      <c r="J52" s="920"/>
      <c r="K52" s="920"/>
      <c r="L52" s="920"/>
      <c r="M52" s="920"/>
      <c r="N52" s="920"/>
      <c r="O52" s="920"/>
      <c r="P52" s="920"/>
      <c r="Q52" s="920"/>
      <c r="R52" s="921"/>
      <c r="S52" s="920"/>
      <c r="T52" s="920"/>
      <c r="U52" s="922" t="s">
        <v>502</v>
      </c>
      <c r="V52" s="923" t="s">
        <v>124</v>
      </c>
      <c r="W52" s="917" t="s">
        <v>498</v>
      </c>
      <c r="X52" s="896"/>
      <c r="Y52" s="896"/>
      <c r="Z52" s="896"/>
      <c r="AA52" s="896"/>
      <c r="AB52" s="896"/>
      <c r="AC52" s="896"/>
      <c r="AD52" s="896"/>
      <c r="AE52" s="896"/>
      <c r="AF52" s="896"/>
      <c r="AG52" s="896"/>
      <c r="AH52" s="896"/>
      <c r="AI52" s="896"/>
      <c r="AJ52" s="896"/>
      <c r="AK52" s="896"/>
      <c r="AL52" s="896"/>
      <c r="AM52" s="896"/>
      <c r="AN52" s="896"/>
      <c r="AO52" s="896"/>
      <c r="AP52" s="896"/>
      <c r="AQ52" s="896"/>
      <c r="AR52" s="896"/>
      <c r="AS52" s="896"/>
      <c r="AT52" s="896"/>
      <c r="AU52" s="896"/>
      <c r="AV52" s="896"/>
      <c r="AW52" s="896"/>
      <c r="AX52" s="896"/>
      <c r="AY52" s="896"/>
      <c r="AZ52" s="896"/>
      <c r="BA52" s="896"/>
      <c r="BB52" s="896"/>
      <c r="BC52" s="896"/>
      <c r="BD52" s="896"/>
      <c r="BE52" s="896"/>
      <c r="BF52" s="896"/>
      <c r="BG52" s="896"/>
      <c r="BH52" s="896"/>
      <c r="BI52" s="896"/>
      <c r="BJ52" s="896"/>
      <c r="BK52" s="896"/>
      <c r="BL52" s="896"/>
      <c r="BM52" s="896"/>
      <c r="BN52" s="896"/>
      <c r="BO52" s="896"/>
      <c r="BP52" s="896"/>
      <c r="BQ52" s="896"/>
      <c r="BR52" s="896"/>
      <c r="BS52" s="896"/>
      <c r="BT52" s="896"/>
      <c r="BU52" s="896"/>
      <c r="BV52" s="896"/>
      <c r="BW52" s="896"/>
      <c r="BX52" s="896"/>
      <c r="BY52" s="896"/>
      <c r="BZ52" s="896"/>
      <c r="CA52" s="896"/>
      <c r="CB52" s="896"/>
      <c r="CC52" s="896"/>
      <c r="CD52" s="896"/>
      <c r="CE52" s="897"/>
      <c r="CF52" s="897"/>
      <c r="CG52" s="897"/>
      <c r="CH52" s="897"/>
      <c r="CI52" s="897"/>
      <c r="CJ52" s="897"/>
      <c r="CK52" s="897"/>
      <c r="CL52" s="897"/>
      <c r="CM52" s="897"/>
      <c r="CN52" s="897"/>
      <c r="CO52" s="897"/>
      <c r="CP52" s="897"/>
      <c r="CQ52" s="897"/>
      <c r="CR52" s="897"/>
      <c r="CS52" s="897"/>
      <c r="CT52" s="897"/>
      <c r="CU52" s="897"/>
      <c r="CV52" s="897"/>
      <c r="CW52" s="897"/>
      <c r="CX52" s="897"/>
      <c r="CY52" s="898"/>
      <c r="CZ52" s="941"/>
      <c r="DA52" s="941"/>
      <c r="DB52" s="941"/>
      <c r="DC52" s="941"/>
      <c r="DD52" s="941"/>
      <c r="DE52" s="941"/>
      <c r="DF52" s="941"/>
      <c r="DG52" s="941"/>
      <c r="DH52" s="941"/>
      <c r="DI52" s="941"/>
      <c r="DJ52" s="941"/>
      <c r="DK52" s="941"/>
      <c r="DL52" s="941"/>
      <c r="DM52" s="941"/>
      <c r="DN52" s="941"/>
      <c r="DO52" s="941"/>
      <c r="DP52" s="941"/>
      <c r="DQ52" s="941"/>
      <c r="DR52" s="941"/>
      <c r="DS52" s="941"/>
      <c r="DT52" s="941"/>
      <c r="DU52" s="941"/>
      <c r="DV52" s="941"/>
      <c r="DW52" s="942"/>
      <c r="DX52" s="902"/>
    </row>
    <row r="53" spans="2:128" x14ac:dyDescent="0.2">
      <c r="B53" s="918"/>
      <c r="C53" s="919"/>
      <c r="D53" s="920"/>
      <c r="E53" s="920"/>
      <c r="F53" s="920"/>
      <c r="G53" s="920"/>
      <c r="H53" s="920"/>
      <c r="I53" s="920"/>
      <c r="J53" s="920"/>
      <c r="K53" s="920"/>
      <c r="L53" s="920"/>
      <c r="M53" s="920"/>
      <c r="N53" s="920"/>
      <c r="O53" s="920"/>
      <c r="P53" s="920"/>
      <c r="Q53" s="920"/>
      <c r="R53" s="921"/>
      <c r="S53" s="920"/>
      <c r="T53" s="920"/>
      <c r="U53" s="908" t="s">
        <v>503</v>
      </c>
      <c r="V53" s="893" t="s">
        <v>124</v>
      </c>
      <c r="W53" s="917" t="s">
        <v>498</v>
      </c>
      <c r="X53" s="896"/>
      <c r="Y53" s="896"/>
      <c r="Z53" s="896"/>
      <c r="AA53" s="896"/>
      <c r="AB53" s="896"/>
      <c r="AC53" s="896"/>
      <c r="AD53" s="896"/>
      <c r="AE53" s="896"/>
      <c r="AF53" s="896"/>
      <c r="AG53" s="896"/>
      <c r="AH53" s="896"/>
      <c r="AI53" s="896"/>
      <c r="AJ53" s="896"/>
      <c r="AK53" s="896"/>
      <c r="AL53" s="896"/>
      <c r="AM53" s="896"/>
      <c r="AN53" s="896"/>
      <c r="AO53" s="896"/>
      <c r="AP53" s="896"/>
      <c r="AQ53" s="896"/>
      <c r="AR53" s="896"/>
      <c r="AS53" s="896"/>
      <c r="AT53" s="896"/>
      <c r="AU53" s="896"/>
      <c r="AV53" s="896"/>
      <c r="AW53" s="896"/>
      <c r="AX53" s="896"/>
      <c r="AY53" s="896"/>
      <c r="AZ53" s="896"/>
      <c r="BA53" s="896"/>
      <c r="BB53" s="896"/>
      <c r="BC53" s="896"/>
      <c r="BD53" s="896"/>
      <c r="BE53" s="896"/>
      <c r="BF53" s="896"/>
      <c r="BG53" s="896"/>
      <c r="BH53" s="896"/>
      <c r="BI53" s="896"/>
      <c r="BJ53" s="896"/>
      <c r="BK53" s="896"/>
      <c r="BL53" s="896"/>
      <c r="BM53" s="896"/>
      <c r="BN53" s="896"/>
      <c r="BO53" s="896"/>
      <c r="BP53" s="896"/>
      <c r="BQ53" s="896"/>
      <c r="BR53" s="896"/>
      <c r="BS53" s="896"/>
      <c r="BT53" s="896"/>
      <c r="BU53" s="896"/>
      <c r="BV53" s="896"/>
      <c r="BW53" s="896"/>
      <c r="BX53" s="896"/>
      <c r="BY53" s="896"/>
      <c r="BZ53" s="896"/>
      <c r="CA53" s="896"/>
      <c r="CB53" s="896"/>
      <c r="CC53" s="896"/>
      <c r="CD53" s="896"/>
      <c r="CE53" s="897"/>
      <c r="CF53" s="897"/>
      <c r="CG53" s="897"/>
      <c r="CH53" s="897"/>
      <c r="CI53" s="897"/>
      <c r="CJ53" s="897"/>
      <c r="CK53" s="897"/>
      <c r="CL53" s="897"/>
      <c r="CM53" s="897"/>
      <c r="CN53" s="897"/>
      <c r="CO53" s="897"/>
      <c r="CP53" s="897"/>
      <c r="CQ53" s="897"/>
      <c r="CR53" s="897"/>
      <c r="CS53" s="897"/>
      <c r="CT53" s="897"/>
      <c r="CU53" s="897"/>
      <c r="CV53" s="897"/>
      <c r="CW53" s="897"/>
      <c r="CX53" s="897"/>
      <c r="CY53" s="898"/>
      <c r="CZ53" s="941"/>
      <c r="DA53" s="941"/>
      <c r="DB53" s="941"/>
      <c r="DC53" s="941"/>
      <c r="DD53" s="941"/>
      <c r="DE53" s="941"/>
      <c r="DF53" s="941"/>
      <c r="DG53" s="941"/>
      <c r="DH53" s="941"/>
      <c r="DI53" s="941"/>
      <c r="DJ53" s="941"/>
      <c r="DK53" s="941"/>
      <c r="DL53" s="941"/>
      <c r="DM53" s="941"/>
      <c r="DN53" s="941"/>
      <c r="DO53" s="941"/>
      <c r="DP53" s="941"/>
      <c r="DQ53" s="941"/>
      <c r="DR53" s="941"/>
      <c r="DS53" s="941"/>
      <c r="DT53" s="941"/>
      <c r="DU53" s="941"/>
      <c r="DV53" s="941"/>
      <c r="DW53" s="942"/>
      <c r="DX53" s="902"/>
    </row>
    <row r="54" spans="2:128" x14ac:dyDescent="0.2">
      <c r="B54" s="924"/>
      <c r="C54" s="919"/>
      <c r="D54" s="920"/>
      <c r="E54" s="920"/>
      <c r="F54" s="920"/>
      <c r="G54" s="920"/>
      <c r="H54" s="920"/>
      <c r="I54" s="920"/>
      <c r="J54" s="920"/>
      <c r="K54" s="920"/>
      <c r="L54" s="920"/>
      <c r="M54" s="920"/>
      <c r="N54" s="920"/>
      <c r="O54" s="920"/>
      <c r="P54" s="920"/>
      <c r="Q54" s="920"/>
      <c r="R54" s="921"/>
      <c r="S54" s="920"/>
      <c r="T54" s="920"/>
      <c r="U54" s="908" t="s">
        <v>504</v>
      </c>
      <c r="V54" s="893" t="s">
        <v>124</v>
      </c>
      <c r="W54" s="917" t="s">
        <v>498</v>
      </c>
      <c r="X54" s="896"/>
      <c r="Y54" s="896"/>
      <c r="Z54" s="896"/>
      <c r="AA54" s="896"/>
      <c r="AB54" s="896"/>
      <c r="AC54" s="896"/>
      <c r="AD54" s="896"/>
      <c r="AE54" s="896"/>
      <c r="AF54" s="896"/>
      <c r="AG54" s="896"/>
      <c r="AH54" s="896"/>
      <c r="AI54" s="896"/>
      <c r="AJ54" s="896"/>
      <c r="AK54" s="896"/>
      <c r="AL54" s="896"/>
      <c r="AM54" s="896"/>
      <c r="AN54" s="896"/>
      <c r="AO54" s="896"/>
      <c r="AP54" s="896"/>
      <c r="AQ54" s="896"/>
      <c r="AR54" s="896"/>
      <c r="AS54" s="896"/>
      <c r="AT54" s="896"/>
      <c r="AU54" s="896"/>
      <c r="AV54" s="896"/>
      <c r="AW54" s="896"/>
      <c r="AX54" s="896"/>
      <c r="AY54" s="896"/>
      <c r="AZ54" s="896"/>
      <c r="BA54" s="896"/>
      <c r="BB54" s="896"/>
      <c r="BC54" s="896"/>
      <c r="BD54" s="896"/>
      <c r="BE54" s="896"/>
      <c r="BF54" s="896"/>
      <c r="BG54" s="896"/>
      <c r="BH54" s="896"/>
      <c r="BI54" s="896"/>
      <c r="BJ54" s="896"/>
      <c r="BK54" s="896"/>
      <c r="BL54" s="896"/>
      <c r="BM54" s="896"/>
      <c r="BN54" s="896"/>
      <c r="BO54" s="896"/>
      <c r="BP54" s="896"/>
      <c r="BQ54" s="896"/>
      <c r="BR54" s="896"/>
      <c r="BS54" s="896"/>
      <c r="BT54" s="896"/>
      <c r="BU54" s="896"/>
      <c r="BV54" s="896"/>
      <c r="BW54" s="896"/>
      <c r="BX54" s="896"/>
      <c r="BY54" s="896"/>
      <c r="BZ54" s="896"/>
      <c r="CA54" s="896"/>
      <c r="CB54" s="896"/>
      <c r="CC54" s="896"/>
      <c r="CD54" s="896"/>
      <c r="CE54" s="897"/>
      <c r="CF54" s="897"/>
      <c r="CG54" s="897"/>
      <c r="CH54" s="897"/>
      <c r="CI54" s="897"/>
      <c r="CJ54" s="897"/>
      <c r="CK54" s="897"/>
      <c r="CL54" s="897"/>
      <c r="CM54" s="897"/>
      <c r="CN54" s="897"/>
      <c r="CO54" s="897"/>
      <c r="CP54" s="897"/>
      <c r="CQ54" s="897"/>
      <c r="CR54" s="897"/>
      <c r="CS54" s="897"/>
      <c r="CT54" s="897"/>
      <c r="CU54" s="897"/>
      <c r="CV54" s="897"/>
      <c r="CW54" s="897"/>
      <c r="CX54" s="897"/>
      <c r="CY54" s="898"/>
      <c r="CZ54" s="941"/>
      <c r="DA54" s="941"/>
      <c r="DB54" s="941"/>
      <c r="DC54" s="941"/>
      <c r="DD54" s="941"/>
      <c r="DE54" s="941"/>
      <c r="DF54" s="941"/>
      <c r="DG54" s="941"/>
      <c r="DH54" s="941"/>
      <c r="DI54" s="941"/>
      <c r="DJ54" s="941"/>
      <c r="DK54" s="941"/>
      <c r="DL54" s="941"/>
      <c r="DM54" s="941"/>
      <c r="DN54" s="941"/>
      <c r="DO54" s="941"/>
      <c r="DP54" s="941"/>
      <c r="DQ54" s="941"/>
      <c r="DR54" s="941"/>
      <c r="DS54" s="941"/>
      <c r="DT54" s="941"/>
      <c r="DU54" s="941"/>
      <c r="DV54" s="941"/>
      <c r="DW54" s="942"/>
      <c r="DX54" s="902"/>
    </row>
    <row r="55" spans="2:128" x14ac:dyDescent="0.2">
      <c r="B55" s="924"/>
      <c r="C55" s="919"/>
      <c r="D55" s="920"/>
      <c r="E55" s="920"/>
      <c r="F55" s="920"/>
      <c r="G55" s="920"/>
      <c r="H55" s="920"/>
      <c r="I55" s="920"/>
      <c r="J55" s="920"/>
      <c r="K55" s="920"/>
      <c r="L55" s="920"/>
      <c r="M55" s="920"/>
      <c r="N55" s="920"/>
      <c r="O55" s="920"/>
      <c r="P55" s="920"/>
      <c r="Q55" s="920"/>
      <c r="R55" s="921"/>
      <c r="S55" s="920"/>
      <c r="T55" s="920"/>
      <c r="U55" s="908" t="s">
        <v>505</v>
      </c>
      <c r="V55" s="893" t="s">
        <v>124</v>
      </c>
      <c r="W55" s="917" t="s">
        <v>498</v>
      </c>
      <c r="X55" s="896"/>
      <c r="Y55" s="896"/>
      <c r="Z55" s="896"/>
      <c r="AA55" s="896"/>
      <c r="AB55" s="896"/>
      <c r="AC55" s="896"/>
      <c r="AD55" s="896"/>
      <c r="AE55" s="896"/>
      <c r="AF55" s="896"/>
      <c r="AG55" s="896"/>
      <c r="AH55" s="896"/>
      <c r="AI55" s="896"/>
      <c r="AJ55" s="896"/>
      <c r="AK55" s="896"/>
      <c r="AL55" s="896"/>
      <c r="AM55" s="896"/>
      <c r="AN55" s="896"/>
      <c r="AO55" s="896"/>
      <c r="AP55" s="896"/>
      <c r="AQ55" s="896"/>
      <c r="AR55" s="896"/>
      <c r="AS55" s="896"/>
      <c r="AT55" s="896"/>
      <c r="AU55" s="896"/>
      <c r="AV55" s="896"/>
      <c r="AW55" s="896"/>
      <c r="AX55" s="896"/>
      <c r="AY55" s="896"/>
      <c r="AZ55" s="896"/>
      <c r="BA55" s="896"/>
      <c r="BB55" s="896"/>
      <c r="BC55" s="896"/>
      <c r="BD55" s="896"/>
      <c r="BE55" s="896"/>
      <c r="BF55" s="896"/>
      <c r="BG55" s="896"/>
      <c r="BH55" s="896"/>
      <c r="BI55" s="896"/>
      <c r="BJ55" s="896"/>
      <c r="BK55" s="896"/>
      <c r="BL55" s="896"/>
      <c r="BM55" s="896"/>
      <c r="BN55" s="896"/>
      <c r="BO55" s="896"/>
      <c r="BP55" s="896"/>
      <c r="BQ55" s="896"/>
      <c r="BR55" s="896"/>
      <c r="BS55" s="896"/>
      <c r="BT55" s="896"/>
      <c r="BU55" s="896"/>
      <c r="BV55" s="896"/>
      <c r="BW55" s="896"/>
      <c r="BX55" s="896"/>
      <c r="BY55" s="896"/>
      <c r="BZ55" s="896"/>
      <c r="CA55" s="896"/>
      <c r="CB55" s="896"/>
      <c r="CC55" s="896"/>
      <c r="CD55" s="896"/>
      <c r="CE55" s="897"/>
      <c r="CF55" s="897"/>
      <c r="CG55" s="897"/>
      <c r="CH55" s="897"/>
      <c r="CI55" s="897"/>
      <c r="CJ55" s="897"/>
      <c r="CK55" s="897"/>
      <c r="CL55" s="897"/>
      <c r="CM55" s="897"/>
      <c r="CN55" s="897"/>
      <c r="CO55" s="897"/>
      <c r="CP55" s="897"/>
      <c r="CQ55" s="897"/>
      <c r="CR55" s="897"/>
      <c r="CS55" s="897"/>
      <c r="CT55" s="897"/>
      <c r="CU55" s="897"/>
      <c r="CV55" s="897"/>
      <c r="CW55" s="897"/>
      <c r="CX55" s="897"/>
      <c r="CY55" s="898"/>
      <c r="CZ55" s="941"/>
      <c r="DA55" s="941"/>
      <c r="DB55" s="941"/>
      <c r="DC55" s="941"/>
      <c r="DD55" s="941"/>
      <c r="DE55" s="941"/>
      <c r="DF55" s="941"/>
      <c r="DG55" s="941"/>
      <c r="DH55" s="941"/>
      <c r="DI55" s="941"/>
      <c r="DJ55" s="941"/>
      <c r="DK55" s="941"/>
      <c r="DL55" s="941"/>
      <c r="DM55" s="941"/>
      <c r="DN55" s="941"/>
      <c r="DO55" s="941"/>
      <c r="DP55" s="941"/>
      <c r="DQ55" s="941"/>
      <c r="DR55" s="941"/>
      <c r="DS55" s="941"/>
      <c r="DT55" s="941"/>
      <c r="DU55" s="941"/>
      <c r="DV55" s="941"/>
      <c r="DW55" s="942"/>
      <c r="DX55" s="902"/>
    </row>
    <row r="56" spans="2:128" x14ac:dyDescent="0.2">
      <c r="B56" s="924"/>
      <c r="C56" s="919"/>
      <c r="D56" s="920"/>
      <c r="E56" s="920"/>
      <c r="F56" s="920"/>
      <c r="G56" s="920"/>
      <c r="H56" s="920"/>
      <c r="I56" s="920"/>
      <c r="J56" s="920"/>
      <c r="K56" s="920"/>
      <c r="L56" s="920"/>
      <c r="M56" s="920"/>
      <c r="N56" s="920"/>
      <c r="O56" s="920"/>
      <c r="P56" s="920"/>
      <c r="Q56" s="920"/>
      <c r="R56" s="921"/>
      <c r="S56" s="920"/>
      <c r="T56" s="920"/>
      <c r="U56" s="908" t="s">
        <v>506</v>
      </c>
      <c r="V56" s="893" t="s">
        <v>124</v>
      </c>
      <c r="W56" s="917" t="s">
        <v>498</v>
      </c>
      <c r="X56" s="896"/>
      <c r="Y56" s="896"/>
      <c r="Z56" s="896"/>
      <c r="AA56" s="896"/>
      <c r="AB56" s="896"/>
      <c r="AC56" s="896"/>
      <c r="AD56" s="896"/>
      <c r="AE56" s="896"/>
      <c r="AF56" s="896"/>
      <c r="AG56" s="896"/>
      <c r="AH56" s="896"/>
      <c r="AI56" s="896"/>
      <c r="AJ56" s="896"/>
      <c r="AK56" s="896"/>
      <c r="AL56" s="896"/>
      <c r="AM56" s="896"/>
      <c r="AN56" s="896"/>
      <c r="AO56" s="896"/>
      <c r="AP56" s="896"/>
      <c r="AQ56" s="896"/>
      <c r="AR56" s="896"/>
      <c r="AS56" s="896"/>
      <c r="AT56" s="896"/>
      <c r="AU56" s="896"/>
      <c r="AV56" s="896"/>
      <c r="AW56" s="896"/>
      <c r="AX56" s="896"/>
      <c r="AY56" s="896"/>
      <c r="AZ56" s="896"/>
      <c r="BA56" s="896"/>
      <c r="BB56" s="896"/>
      <c r="BC56" s="896"/>
      <c r="BD56" s="896"/>
      <c r="BE56" s="896"/>
      <c r="BF56" s="896"/>
      <c r="BG56" s="896"/>
      <c r="BH56" s="896"/>
      <c r="BI56" s="896"/>
      <c r="BJ56" s="896"/>
      <c r="BK56" s="896"/>
      <c r="BL56" s="896"/>
      <c r="BM56" s="896"/>
      <c r="BN56" s="896"/>
      <c r="BO56" s="896"/>
      <c r="BP56" s="896"/>
      <c r="BQ56" s="896"/>
      <c r="BR56" s="896"/>
      <c r="BS56" s="896"/>
      <c r="BT56" s="896"/>
      <c r="BU56" s="896"/>
      <c r="BV56" s="896"/>
      <c r="BW56" s="896"/>
      <c r="BX56" s="896"/>
      <c r="BY56" s="896"/>
      <c r="BZ56" s="896"/>
      <c r="CA56" s="896"/>
      <c r="CB56" s="896"/>
      <c r="CC56" s="896"/>
      <c r="CD56" s="896"/>
      <c r="CE56" s="897"/>
      <c r="CF56" s="897"/>
      <c r="CG56" s="897"/>
      <c r="CH56" s="897"/>
      <c r="CI56" s="897"/>
      <c r="CJ56" s="897"/>
      <c r="CK56" s="897"/>
      <c r="CL56" s="897"/>
      <c r="CM56" s="897"/>
      <c r="CN56" s="897"/>
      <c r="CO56" s="897"/>
      <c r="CP56" s="897"/>
      <c r="CQ56" s="897"/>
      <c r="CR56" s="897"/>
      <c r="CS56" s="897"/>
      <c r="CT56" s="897"/>
      <c r="CU56" s="897"/>
      <c r="CV56" s="897"/>
      <c r="CW56" s="897"/>
      <c r="CX56" s="897"/>
      <c r="CY56" s="898"/>
      <c r="CZ56" s="941"/>
      <c r="DA56" s="941"/>
      <c r="DB56" s="941"/>
      <c r="DC56" s="941"/>
      <c r="DD56" s="941"/>
      <c r="DE56" s="941"/>
      <c r="DF56" s="941"/>
      <c r="DG56" s="941"/>
      <c r="DH56" s="941"/>
      <c r="DI56" s="941"/>
      <c r="DJ56" s="941"/>
      <c r="DK56" s="941"/>
      <c r="DL56" s="941"/>
      <c r="DM56" s="941"/>
      <c r="DN56" s="941"/>
      <c r="DO56" s="941"/>
      <c r="DP56" s="941"/>
      <c r="DQ56" s="941"/>
      <c r="DR56" s="941"/>
      <c r="DS56" s="941"/>
      <c r="DT56" s="941"/>
      <c r="DU56" s="941"/>
      <c r="DV56" s="941"/>
      <c r="DW56" s="942"/>
      <c r="DX56" s="902"/>
    </row>
    <row r="57" spans="2:128" x14ac:dyDescent="0.2">
      <c r="B57" s="924"/>
      <c r="C57" s="919"/>
      <c r="D57" s="920"/>
      <c r="E57" s="920"/>
      <c r="F57" s="920"/>
      <c r="G57" s="920"/>
      <c r="H57" s="920"/>
      <c r="I57" s="920"/>
      <c r="J57" s="920"/>
      <c r="K57" s="920"/>
      <c r="L57" s="920"/>
      <c r="M57" s="920"/>
      <c r="N57" s="920"/>
      <c r="O57" s="920"/>
      <c r="P57" s="920"/>
      <c r="Q57" s="920"/>
      <c r="R57" s="921"/>
      <c r="S57" s="920"/>
      <c r="T57" s="920"/>
      <c r="U57" s="925" t="s">
        <v>507</v>
      </c>
      <c r="V57" s="893" t="s">
        <v>124</v>
      </c>
      <c r="W57" s="917" t="s">
        <v>498</v>
      </c>
      <c r="X57" s="926"/>
      <c r="Y57" s="926"/>
      <c r="Z57" s="926"/>
      <c r="AA57" s="926"/>
      <c r="AB57" s="926"/>
      <c r="AC57" s="926"/>
      <c r="AD57" s="926"/>
      <c r="AE57" s="926"/>
      <c r="AF57" s="926"/>
      <c r="AG57" s="926"/>
      <c r="AH57" s="926"/>
      <c r="AI57" s="926"/>
      <c r="AJ57" s="926"/>
      <c r="AK57" s="926"/>
      <c r="AL57" s="926"/>
      <c r="AM57" s="926"/>
      <c r="AN57" s="926"/>
      <c r="AO57" s="926"/>
      <c r="AP57" s="926"/>
      <c r="AQ57" s="926"/>
      <c r="AR57" s="926"/>
      <c r="AS57" s="926"/>
      <c r="AT57" s="926"/>
      <c r="AU57" s="926"/>
      <c r="AV57" s="926"/>
      <c r="AW57" s="926"/>
      <c r="AX57" s="926"/>
      <c r="AY57" s="926"/>
      <c r="AZ57" s="926"/>
      <c r="BA57" s="926"/>
      <c r="BB57" s="926"/>
      <c r="BC57" s="926"/>
      <c r="BD57" s="926"/>
      <c r="BE57" s="926"/>
      <c r="BF57" s="926"/>
      <c r="BG57" s="926"/>
      <c r="BH57" s="926"/>
      <c r="BI57" s="926"/>
      <c r="BJ57" s="926"/>
      <c r="BK57" s="926"/>
      <c r="BL57" s="926"/>
      <c r="BM57" s="926"/>
      <c r="BN57" s="926"/>
      <c r="BO57" s="926"/>
      <c r="BP57" s="926"/>
      <c r="BQ57" s="926"/>
      <c r="BR57" s="926"/>
      <c r="BS57" s="926"/>
      <c r="BT57" s="926"/>
      <c r="BU57" s="926"/>
      <c r="BV57" s="926"/>
      <c r="BW57" s="926"/>
      <c r="BX57" s="926"/>
      <c r="BY57" s="926"/>
      <c r="BZ57" s="926"/>
      <c r="CA57" s="926"/>
      <c r="CB57" s="926"/>
      <c r="CC57" s="926"/>
      <c r="CD57" s="926"/>
      <c r="CE57" s="927"/>
      <c r="CF57" s="927"/>
      <c r="CG57" s="927"/>
      <c r="CH57" s="927"/>
      <c r="CI57" s="927"/>
      <c r="CJ57" s="927"/>
      <c r="CK57" s="927"/>
      <c r="CL57" s="927"/>
      <c r="CM57" s="927"/>
      <c r="CN57" s="927"/>
      <c r="CO57" s="927"/>
      <c r="CP57" s="927"/>
      <c r="CQ57" s="927"/>
      <c r="CR57" s="927"/>
      <c r="CS57" s="927"/>
      <c r="CT57" s="927"/>
      <c r="CU57" s="927"/>
      <c r="CV57" s="927"/>
      <c r="CW57" s="927"/>
      <c r="CX57" s="927"/>
      <c r="CY57" s="928"/>
      <c r="CZ57" s="941"/>
      <c r="DA57" s="941"/>
      <c r="DB57" s="941"/>
      <c r="DC57" s="941"/>
      <c r="DD57" s="941"/>
      <c r="DE57" s="941"/>
      <c r="DF57" s="941"/>
      <c r="DG57" s="941"/>
      <c r="DH57" s="941"/>
      <c r="DI57" s="941"/>
      <c r="DJ57" s="941"/>
      <c r="DK57" s="941"/>
      <c r="DL57" s="941"/>
      <c r="DM57" s="941"/>
      <c r="DN57" s="941"/>
      <c r="DO57" s="941"/>
      <c r="DP57" s="941"/>
      <c r="DQ57" s="941"/>
      <c r="DR57" s="941"/>
      <c r="DS57" s="941"/>
      <c r="DT57" s="941"/>
      <c r="DU57" s="941"/>
      <c r="DV57" s="941"/>
      <c r="DW57" s="942"/>
      <c r="DX57" s="902"/>
    </row>
    <row r="58" spans="2:128" ht="15.75" thickBot="1" x14ac:dyDescent="0.25">
      <c r="B58" s="929"/>
      <c r="C58" s="930"/>
      <c r="D58" s="931"/>
      <c r="E58" s="931"/>
      <c r="F58" s="931"/>
      <c r="G58" s="931"/>
      <c r="H58" s="931"/>
      <c r="I58" s="931"/>
      <c r="J58" s="931"/>
      <c r="K58" s="931"/>
      <c r="L58" s="931"/>
      <c r="M58" s="931"/>
      <c r="N58" s="931"/>
      <c r="O58" s="931"/>
      <c r="P58" s="931"/>
      <c r="Q58" s="931"/>
      <c r="R58" s="932"/>
      <c r="S58" s="931"/>
      <c r="T58" s="931"/>
      <c r="U58" s="933" t="s">
        <v>127</v>
      </c>
      <c r="V58" s="934" t="s">
        <v>508</v>
      </c>
      <c r="W58" s="935" t="s">
        <v>498</v>
      </c>
      <c r="X58" s="936">
        <f>SUM(X47:X57)</f>
        <v>1580.9359999999999</v>
      </c>
      <c r="Y58" s="936">
        <f t="shared" ref="Y58:CJ58" si="14">SUM(Y47:Y57)</f>
        <v>2426.34</v>
      </c>
      <c r="Z58" s="936">
        <f t="shared" si="14"/>
        <v>4090.7159999999999</v>
      </c>
      <c r="AA58" s="936">
        <f t="shared" si="14"/>
        <v>4228.0919999999996</v>
      </c>
      <c r="AB58" s="936">
        <f t="shared" si="14"/>
        <v>4365.4679999999998</v>
      </c>
      <c r="AC58" s="936">
        <f t="shared" si="14"/>
        <v>1137.5285276171639</v>
      </c>
      <c r="AD58" s="936">
        <f t="shared" si="14"/>
        <v>1136.6884493672428</v>
      </c>
      <c r="AE58" s="936">
        <f t="shared" si="14"/>
        <v>1137.0467078284028</v>
      </c>
      <c r="AF58" s="936">
        <f t="shared" si="14"/>
        <v>1142.9383688574226</v>
      </c>
      <c r="AG58" s="936">
        <f t="shared" si="14"/>
        <v>1139.117045142094</v>
      </c>
      <c r="AH58" s="936">
        <f t="shared" si="14"/>
        <v>1140.2631230425513</v>
      </c>
      <c r="AI58" s="936">
        <f t="shared" si="14"/>
        <v>1133.1002749820304</v>
      </c>
      <c r="AJ58" s="936">
        <f t="shared" si="14"/>
        <v>1129.7698251053293</v>
      </c>
      <c r="AK58" s="936">
        <f t="shared" si="14"/>
        <v>1131.9832632393468</v>
      </c>
      <c r="AL58" s="936">
        <f t="shared" si="14"/>
        <v>1151.5506088821899</v>
      </c>
      <c r="AM58" s="936">
        <f t="shared" si="14"/>
        <v>1186.2731828516053</v>
      </c>
      <c r="AN58" s="936">
        <f t="shared" si="14"/>
        <v>1386.6401085798186</v>
      </c>
      <c r="AO58" s="936">
        <f t="shared" si="14"/>
        <v>1192.4695324512372</v>
      </c>
      <c r="AP58" s="936">
        <f t="shared" si="14"/>
        <v>1151.8383669194411</v>
      </c>
      <c r="AQ58" s="936">
        <f t="shared" si="14"/>
        <v>1136.3137722493502</v>
      </c>
      <c r="AR58" s="936">
        <f t="shared" si="14"/>
        <v>1144.3461577125072</v>
      </c>
      <c r="AS58" s="936">
        <f t="shared" si="14"/>
        <v>1150.9113828122429</v>
      </c>
      <c r="AT58" s="936">
        <f t="shared" si="14"/>
        <v>1151.3567585394719</v>
      </c>
      <c r="AU58" s="936">
        <f t="shared" si="14"/>
        <v>1148.7876486598816</v>
      </c>
      <c r="AV58" s="936">
        <f t="shared" si="14"/>
        <v>1172.8872710333017</v>
      </c>
      <c r="AW58" s="936">
        <f t="shared" si="14"/>
        <v>1220.5546989660575</v>
      </c>
      <c r="AX58" s="936">
        <f t="shared" si="14"/>
        <v>1421.7786625971319</v>
      </c>
      <c r="AY58" s="936">
        <f t="shared" si="14"/>
        <v>1228.4865503189835</v>
      </c>
      <c r="AZ58" s="936">
        <f t="shared" si="14"/>
        <v>1188.7558102338808</v>
      </c>
      <c r="BA58" s="936">
        <f t="shared" si="14"/>
        <v>1171.0509516466509</v>
      </c>
      <c r="BB58" s="936">
        <f t="shared" si="14"/>
        <v>1175.3745465947404</v>
      </c>
      <c r="BC58" s="936">
        <f t="shared" si="14"/>
        <v>1179.8062314165318</v>
      </c>
      <c r="BD58" s="936">
        <f t="shared" si="14"/>
        <v>1184.3487083588682</v>
      </c>
      <c r="BE58" s="936">
        <f t="shared" si="14"/>
        <v>1189.0047472247634</v>
      </c>
      <c r="BF58" s="936">
        <f t="shared" si="14"/>
        <v>1193.7771870623051</v>
      </c>
      <c r="BG58" s="936">
        <f t="shared" si="14"/>
        <v>1198.6689378957858</v>
      </c>
      <c r="BH58" s="936">
        <f t="shared" si="14"/>
        <v>1203.6829825001037</v>
      </c>
      <c r="BI58" s="936">
        <f t="shared" si="14"/>
        <v>1208.8223782195291</v>
      </c>
      <c r="BJ58" s="936">
        <f t="shared" si="14"/>
        <v>1214.0902588319404</v>
      </c>
      <c r="BK58" s="936">
        <f t="shared" si="14"/>
        <v>1244.516036459662</v>
      </c>
      <c r="BL58" s="936">
        <f t="shared" si="14"/>
        <v>1298.5514035280767</v>
      </c>
      <c r="BM58" s="936">
        <f t="shared" si="14"/>
        <v>1504.6345347732017</v>
      </c>
      <c r="BN58" s="936">
        <f t="shared" si="14"/>
        <v>1310.0390892994546</v>
      </c>
      <c r="BO58" s="936">
        <f t="shared" si="14"/>
        <v>1265.9468126888639</v>
      </c>
      <c r="BP58" s="936">
        <f t="shared" si="14"/>
        <v>1248.5813391630086</v>
      </c>
      <c r="BQ58" s="936">
        <f t="shared" si="14"/>
        <v>1254.8431937990072</v>
      </c>
      <c r="BR58" s="936">
        <f t="shared" si="14"/>
        <v>1261.2615948009052</v>
      </c>
      <c r="BS58" s="936">
        <f t="shared" si="14"/>
        <v>1267.8404558278512</v>
      </c>
      <c r="BT58" s="936">
        <f t="shared" si="14"/>
        <v>1274.5837883804702</v>
      </c>
      <c r="BU58" s="936">
        <f t="shared" si="14"/>
        <v>1303.4187042469052</v>
      </c>
      <c r="BV58" s="936">
        <f t="shared" si="14"/>
        <v>1354.349418010001</v>
      </c>
      <c r="BW58" s="936">
        <f t="shared" si="14"/>
        <v>1558.9182496171741</v>
      </c>
      <c r="BX58" s="936">
        <f t="shared" si="14"/>
        <v>1369.0546270145262</v>
      </c>
      <c r="BY58" s="936">
        <f t="shared" si="14"/>
        <v>1332.8380888468123</v>
      </c>
      <c r="BZ58" s="936">
        <f t="shared" si="14"/>
        <v>1318.735287224906</v>
      </c>
      <c r="CA58" s="936">
        <f t="shared" si="14"/>
        <v>1326.7509905624515</v>
      </c>
      <c r="CB58" s="936">
        <f t="shared" si="14"/>
        <v>1334.9670864834357</v>
      </c>
      <c r="CC58" s="936">
        <f t="shared" si="14"/>
        <v>1343.3885848024449</v>
      </c>
      <c r="CD58" s="936">
        <f t="shared" si="14"/>
        <v>1352.0206205794291</v>
      </c>
      <c r="CE58" s="936">
        <f t="shared" si="14"/>
        <v>1375.3500572508378</v>
      </c>
      <c r="CF58" s="936">
        <f t="shared" si="14"/>
        <v>1398.9006898390319</v>
      </c>
      <c r="CG58" s="936">
        <f t="shared" si="14"/>
        <v>1437.1596482419307</v>
      </c>
      <c r="CH58" s="936">
        <f t="shared" si="14"/>
        <v>1417.7246006049022</v>
      </c>
      <c r="CI58" s="936">
        <f t="shared" si="14"/>
        <v>1413.0093567769472</v>
      </c>
      <c r="CJ58" s="936">
        <f t="shared" si="14"/>
        <v>1430.461271853294</v>
      </c>
      <c r="CK58" s="936">
        <f t="shared" ref="CK58:CY58" si="15">SUM(CK47:CK57)</f>
        <v>1484.5680498065497</v>
      </c>
      <c r="CL58" s="936">
        <f t="shared" si="15"/>
        <v>1692.3923472086362</v>
      </c>
      <c r="CM58" s="936">
        <f t="shared" si="15"/>
        <v>1505.8655770457754</v>
      </c>
      <c r="CN58" s="936">
        <f t="shared" si="15"/>
        <v>1473.0693126288427</v>
      </c>
      <c r="CO58" s="936">
        <f t="shared" si="15"/>
        <v>1462.4722916014869</v>
      </c>
      <c r="CP58" s="936">
        <f t="shared" si="15"/>
        <v>1474.0814200484469</v>
      </c>
      <c r="CQ58" s="936">
        <f t="shared" si="15"/>
        <v>1485.9807767065813</v>
      </c>
      <c r="CR58" s="936">
        <f t="shared" si="15"/>
        <v>1498.177617281169</v>
      </c>
      <c r="CS58" s="936">
        <f t="shared" si="15"/>
        <v>1510.6793788701209</v>
      </c>
      <c r="CT58" s="936">
        <f t="shared" si="15"/>
        <v>1545.4166844987972</v>
      </c>
      <c r="CU58" s="936">
        <f t="shared" si="15"/>
        <v>1602.3973477681898</v>
      </c>
      <c r="CV58" s="936">
        <f t="shared" si="15"/>
        <v>1813.1673776193179</v>
      </c>
      <c r="CW58" s="936">
        <f t="shared" si="15"/>
        <v>1629.659983216724</v>
      </c>
      <c r="CX58" s="936">
        <f t="shared" si="15"/>
        <v>1599.9585789540649</v>
      </c>
      <c r="CY58" s="937">
        <f t="shared" si="15"/>
        <v>1592.5337895848397</v>
      </c>
      <c r="CZ58" s="941"/>
      <c r="DA58" s="941"/>
      <c r="DB58" s="941"/>
      <c r="DC58" s="941"/>
      <c r="DD58" s="941"/>
      <c r="DE58" s="941"/>
      <c r="DF58" s="941"/>
      <c r="DG58" s="941"/>
      <c r="DH58" s="941"/>
      <c r="DI58" s="941"/>
      <c r="DJ58" s="941"/>
      <c r="DK58" s="941"/>
      <c r="DL58" s="941"/>
      <c r="DM58" s="941"/>
      <c r="DN58" s="941"/>
      <c r="DO58" s="941"/>
      <c r="DP58" s="941"/>
      <c r="DQ58" s="941"/>
      <c r="DR58" s="941"/>
      <c r="DS58" s="941"/>
      <c r="DT58" s="941"/>
      <c r="DU58" s="941"/>
      <c r="DV58" s="941"/>
      <c r="DW58" s="942"/>
      <c r="DX58" s="902"/>
    </row>
    <row r="59" spans="2:128" ht="38.25" x14ac:dyDescent="0.2">
      <c r="B59" s="881" t="s">
        <v>493</v>
      </c>
      <c r="C59" s="882" t="s">
        <v>891</v>
      </c>
      <c r="D59" s="883" t="s">
        <v>892</v>
      </c>
      <c r="E59" s="884" t="s">
        <v>550</v>
      </c>
      <c r="F59" s="885" t="s">
        <v>752</v>
      </c>
      <c r="G59" s="886" t="s">
        <v>781</v>
      </c>
      <c r="H59" s="887" t="s">
        <v>495</v>
      </c>
      <c r="I59" s="888">
        <f>MAX(X59:AV59)</f>
        <v>6.35</v>
      </c>
      <c r="J59" s="887">
        <f>SUMPRODUCT($X$2:$CY$2,$X59:$CY59)*365</f>
        <v>55294.418905617837</v>
      </c>
      <c r="K59" s="887">
        <f>SUMPRODUCT($X$2:$CY$2,$X60:$CY60)+SUMPRODUCT($X$2:$CY$2,$X61:$CY61)+SUMPRODUCT($X$2:$CY$2,$X62:$CY62)</f>
        <v>25856.158278191739</v>
      </c>
      <c r="L59" s="887">
        <f>SUMPRODUCT($X$2:$CY$2,$X63:$CY63) +SUMPRODUCT($X$2:$CY$2,$X64:$CY64)</f>
        <v>9127.186598464159</v>
      </c>
      <c r="M59" s="887">
        <f>SUMPRODUCT($X$2:$CY$2,$X65:$CY65)</f>
        <v>0</v>
      </c>
      <c r="N59" s="887">
        <f>SUMPRODUCT($X$2:$CY$2,$X68:$CY68) +SUMPRODUCT($X$2:$CY$2,$X69:$CY69)</f>
        <v>0</v>
      </c>
      <c r="O59" s="887">
        <f>SUMPRODUCT($X$2:$CY$2,$X66:$CY66) +SUMPRODUCT($X$2:$CY$2,$X67:$CY67) +SUMPRODUCT($X$2:$CY$2,$X70:$CY70)</f>
        <v>0</v>
      </c>
      <c r="P59" s="887">
        <f>SUM(K59:O59)</f>
        <v>34983.344876655901</v>
      </c>
      <c r="Q59" s="887">
        <f>(SUM(K59:M59)*100000)/(J59*1000)</f>
        <v>63.267406673301068</v>
      </c>
      <c r="R59" s="889">
        <f>(P59*100000)/(J59*1000)</f>
        <v>63.267406673301068</v>
      </c>
      <c r="S59" s="890">
        <v>3</v>
      </c>
      <c r="T59" s="891">
        <v>3</v>
      </c>
      <c r="U59" s="892" t="s">
        <v>496</v>
      </c>
      <c r="V59" s="893" t="s">
        <v>124</v>
      </c>
      <c r="W59" s="894" t="s">
        <v>75</v>
      </c>
      <c r="X59" s="895"/>
      <c r="Y59" s="895"/>
      <c r="Z59" s="895"/>
      <c r="AA59" s="895"/>
      <c r="AB59" s="895"/>
      <c r="AC59" s="895">
        <v>6.35</v>
      </c>
      <c r="AD59" s="895">
        <v>6.35</v>
      </c>
      <c r="AE59" s="895">
        <v>6.35</v>
      </c>
      <c r="AF59" s="895">
        <v>6.35</v>
      </c>
      <c r="AG59" s="895">
        <v>6.35</v>
      </c>
      <c r="AH59" s="895">
        <v>6.35</v>
      </c>
      <c r="AI59" s="895">
        <v>6.35</v>
      </c>
      <c r="AJ59" s="895">
        <v>6.35</v>
      </c>
      <c r="AK59" s="896">
        <v>6.35</v>
      </c>
      <c r="AL59" s="896">
        <v>6.35</v>
      </c>
      <c r="AM59" s="896">
        <v>6.35</v>
      </c>
      <c r="AN59" s="896">
        <v>6.35</v>
      </c>
      <c r="AO59" s="896">
        <v>6.35</v>
      </c>
      <c r="AP59" s="896">
        <v>6.35</v>
      </c>
      <c r="AQ59" s="896">
        <v>6.35</v>
      </c>
      <c r="AR59" s="896">
        <v>6.35</v>
      </c>
      <c r="AS59" s="896">
        <v>6.35</v>
      </c>
      <c r="AT59" s="896">
        <v>6.35</v>
      </c>
      <c r="AU59" s="896">
        <v>6.35</v>
      </c>
      <c r="AV59" s="896">
        <v>6.35</v>
      </c>
      <c r="AW59" s="896">
        <v>6.35</v>
      </c>
      <c r="AX59" s="896">
        <v>6.35</v>
      </c>
      <c r="AY59" s="896">
        <v>6.35</v>
      </c>
      <c r="AZ59" s="896">
        <v>6.35</v>
      </c>
      <c r="BA59" s="896">
        <v>6.35</v>
      </c>
      <c r="BB59" s="896">
        <v>6.35</v>
      </c>
      <c r="BC59" s="896">
        <v>6.35</v>
      </c>
      <c r="BD59" s="896">
        <v>6.35</v>
      </c>
      <c r="BE59" s="896">
        <v>6.35</v>
      </c>
      <c r="BF59" s="896">
        <v>6.35</v>
      </c>
      <c r="BG59" s="896">
        <v>6.35</v>
      </c>
      <c r="BH59" s="896">
        <v>6.35</v>
      </c>
      <c r="BI59" s="896">
        <v>6.35</v>
      </c>
      <c r="BJ59" s="896">
        <v>6.35</v>
      </c>
      <c r="BK59" s="896">
        <v>6.35</v>
      </c>
      <c r="BL59" s="896">
        <v>6.35</v>
      </c>
      <c r="BM59" s="896">
        <v>6.35</v>
      </c>
      <c r="BN59" s="896">
        <v>6.35</v>
      </c>
      <c r="BO59" s="896">
        <v>6.35</v>
      </c>
      <c r="BP59" s="896">
        <v>6.35</v>
      </c>
      <c r="BQ59" s="896">
        <v>6.35</v>
      </c>
      <c r="BR59" s="896">
        <v>6.35</v>
      </c>
      <c r="BS59" s="896">
        <v>6.35</v>
      </c>
      <c r="BT59" s="896">
        <v>6.35</v>
      </c>
      <c r="BU59" s="896">
        <v>6.35</v>
      </c>
      <c r="BV59" s="896">
        <v>6.35</v>
      </c>
      <c r="BW59" s="896">
        <v>6.35</v>
      </c>
      <c r="BX59" s="896">
        <v>6.35</v>
      </c>
      <c r="BY59" s="896">
        <v>6.35</v>
      </c>
      <c r="BZ59" s="896">
        <v>6.35</v>
      </c>
      <c r="CA59" s="896">
        <v>6.35</v>
      </c>
      <c r="CB59" s="896">
        <v>6.35</v>
      </c>
      <c r="CC59" s="896">
        <v>6.35</v>
      </c>
      <c r="CD59" s="896">
        <v>6.35</v>
      </c>
      <c r="CE59" s="897">
        <v>6.35</v>
      </c>
      <c r="CF59" s="897">
        <v>6.35</v>
      </c>
      <c r="CG59" s="897">
        <v>6.35</v>
      </c>
      <c r="CH59" s="897">
        <v>6.35</v>
      </c>
      <c r="CI59" s="897">
        <v>6.35</v>
      </c>
      <c r="CJ59" s="897">
        <v>6.35</v>
      </c>
      <c r="CK59" s="897">
        <v>6.35</v>
      </c>
      <c r="CL59" s="897">
        <v>6.35</v>
      </c>
      <c r="CM59" s="897">
        <v>6.35</v>
      </c>
      <c r="CN59" s="897">
        <v>6.35</v>
      </c>
      <c r="CO59" s="897">
        <v>6.35</v>
      </c>
      <c r="CP59" s="897">
        <v>6.35</v>
      </c>
      <c r="CQ59" s="897">
        <v>6.35</v>
      </c>
      <c r="CR59" s="897">
        <v>6.35</v>
      </c>
      <c r="CS59" s="897">
        <v>6.35</v>
      </c>
      <c r="CT59" s="897">
        <v>6.35</v>
      </c>
      <c r="CU59" s="897">
        <v>6.35</v>
      </c>
      <c r="CV59" s="897">
        <v>6.35</v>
      </c>
      <c r="CW59" s="897">
        <v>6.35</v>
      </c>
      <c r="CX59" s="897">
        <v>6.35</v>
      </c>
      <c r="CY59" s="898">
        <v>6.35</v>
      </c>
      <c r="CZ59" s="941"/>
      <c r="DA59" s="941"/>
      <c r="DB59" s="941"/>
      <c r="DC59" s="941"/>
      <c r="DD59" s="941"/>
      <c r="DE59" s="941"/>
      <c r="DF59" s="941"/>
      <c r="DG59" s="941"/>
      <c r="DH59" s="941"/>
      <c r="DI59" s="941"/>
      <c r="DJ59" s="941"/>
      <c r="DK59" s="941"/>
      <c r="DL59" s="941"/>
      <c r="DM59" s="941"/>
      <c r="DN59" s="941"/>
      <c r="DO59" s="941"/>
      <c r="DP59" s="941"/>
      <c r="DQ59" s="941"/>
      <c r="DR59" s="941"/>
      <c r="DS59" s="941"/>
      <c r="DT59" s="941"/>
      <c r="DU59" s="941"/>
      <c r="DV59" s="941"/>
      <c r="DW59" s="942"/>
      <c r="DX59" s="902"/>
    </row>
    <row r="60" spans="2:128" x14ac:dyDescent="0.2">
      <c r="B60" s="903"/>
      <c r="C60" s="904"/>
      <c r="D60" s="905"/>
      <c r="E60" s="906"/>
      <c r="F60" s="906"/>
      <c r="G60" s="905"/>
      <c r="H60" s="906"/>
      <c r="I60" s="906"/>
      <c r="J60" s="906"/>
      <c r="K60" s="906"/>
      <c r="L60" s="906"/>
      <c r="M60" s="906"/>
      <c r="N60" s="906"/>
      <c r="O60" s="906"/>
      <c r="P60" s="906"/>
      <c r="Q60" s="906"/>
      <c r="R60" s="907"/>
      <c r="S60" s="906"/>
      <c r="T60" s="906"/>
      <c r="U60" s="908" t="s">
        <v>497</v>
      </c>
      <c r="V60" s="893" t="s">
        <v>124</v>
      </c>
      <c r="W60" s="894" t="s">
        <v>498</v>
      </c>
      <c r="X60" s="895">
        <v>595</v>
      </c>
      <c r="Y60" s="895">
        <v>1190</v>
      </c>
      <c r="Z60" s="895">
        <v>2380</v>
      </c>
      <c r="AA60" s="895">
        <v>3569</v>
      </c>
      <c r="AB60" s="895">
        <v>4164</v>
      </c>
      <c r="AC60" s="895"/>
      <c r="AD60" s="895"/>
      <c r="AE60" s="895"/>
      <c r="AF60" s="895"/>
      <c r="AG60" s="895"/>
      <c r="AH60" s="895"/>
      <c r="AI60" s="895"/>
      <c r="AJ60" s="895"/>
      <c r="AK60" s="896"/>
      <c r="AL60" s="896">
        <v>99.121250000000003</v>
      </c>
      <c r="AM60" s="896">
        <v>297.36374999999998</v>
      </c>
      <c r="AN60" s="896">
        <v>1189.4549999999999</v>
      </c>
      <c r="AO60" s="896">
        <v>297.36374999999998</v>
      </c>
      <c r="AP60" s="896">
        <v>99.121250000000003</v>
      </c>
      <c r="AQ60" s="896">
        <v>49.262250000000002</v>
      </c>
      <c r="AR60" s="896">
        <v>123.155625</v>
      </c>
      <c r="AS60" s="896">
        <v>172.41787499999998</v>
      </c>
      <c r="AT60" s="896">
        <v>123.155625</v>
      </c>
      <c r="AU60" s="896">
        <v>24.631125000000001</v>
      </c>
      <c r="AV60" s="896">
        <v>99.121250000000003</v>
      </c>
      <c r="AW60" s="896">
        <v>297.36374999999998</v>
      </c>
      <c r="AX60" s="896">
        <v>1189.4549999999999</v>
      </c>
      <c r="AY60" s="896">
        <v>297.36374999999998</v>
      </c>
      <c r="AZ60" s="896">
        <v>99.121250000000003</v>
      </c>
      <c r="BA60" s="896"/>
      <c r="BB60" s="896"/>
      <c r="BC60" s="896"/>
      <c r="BD60" s="896"/>
      <c r="BE60" s="896"/>
      <c r="BF60" s="896"/>
      <c r="BG60" s="896"/>
      <c r="BH60" s="896"/>
      <c r="BI60" s="896"/>
      <c r="BJ60" s="896"/>
      <c r="BK60" s="896">
        <v>148.3835</v>
      </c>
      <c r="BL60" s="896">
        <v>420.51937499999997</v>
      </c>
      <c r="BM60" s="896">
        <v>1361.872875</v>
      </c>
      <c r="BN60" s="896">
        <v>420.51937499999997</v>
      </c>
      <c r="BO60" s="896">
        <v>123.752375</v>
      </c>
      <c r="BP60" s="896"/>
      <c r="BQ60" s="896"/>
      <c r="BR60" s="896"/>
      <c r="BS60" s="896"/>
      <c r="BT60" s="896"/>
      <c r="BU60" s="896">
        <v>99.121250000000003</v>
      </c>
      <c r="BV60" s="896">
        <v>297.36374999999998</v>
      </c>
      <c r="BW60" s="896">
        <v>1189.4549999999999</v>
      </c>
      <c r="BX60" s="896">
        <v>297.36374999999998</v>
      </c>
      <c r="BY60" s="896">
        <v>99.121250000000003</v>
      </c>
      <c r="BZ60" s="896"/>
      <c r="CA60" s="896"/>
      <c r="CB60" s="896"/>
      <c r="CC60" s="896"/>
      <c r="CD60" s="896"/>
      <c r="CE60" s="897">
        <v>229.89049999999997</v>
      </c>
      <c r="CF60" s="897">
        <v>459.78099999999995</v>
      </c>
      <c r="CG60" s="897">
        <v>919.5619999999999</v>
      </c>
      <c r="CH60" s="897">
        <v>459.78099999999995</v>
      </c>
      <c r="CI60" s="897">
        <v>229.89049999999997</v>
      </c>
      <c r="CJ60" s="897">
        <v>99.121250000000003</v>
      </c>
      <c r="CK60" s="897">
        <v>297.36374999999998</v>
      </c>
      <c r="CL60" s="897">
        <v>1189.4549999999999</v>
      </c>
      <c r="CM60" s="897">
        <v>297.36374999999998</v>
      </c>
      <c r="CN60" s="897">
        <v>99.121250000000003</v>
      </c>
      <c r="CO60" s="897"/>
      <c r="CP60" s="897"/>
      <c r="CQ60" s="897"/>
      <c r="CR60" s="897"/>
      <c r="CS60" s="897"/>
      <c r="CT60" s="897">
        <v>99.121250000000003</v>
      </c>
      <c r="CU60" s="897">
        <v>297.36374999999998</v>
      </c>
      <c r="CV60" s="897">
        <v>1189.4549999999999</v>
      </c>
      <c r="CW60" s="897">
        <v>297.36374999999998</v>
      </c>
      <c r="CX60" s="897">
        <v>99.121250000000003</v>
      </c>
      <c r="CY60" s="898"/>
      <c r="CZ60" s="941"/>
      <c r="DA60" s="941"/>
      <c r="DB60" s="941"/>
      <c r="DC60" s="941"/>
      <c r="DD60" s="941"/>
      <c r="DE60" s="941"/>
      <c r="DF60" s="941"/>
      <c r="DG60" s="941"/>
      <c r="DH60" s="941"/>
      <c r="DI60" s="941"/>
      <c r="DJ60" s="941"/>
      <c r="DK60" s="941"/>
      <c r="DL60" s="941"/>
      <c r="DM60" s="941"/>
      <c r="DN60" s="941"/>
      <c r="DO60" s="941"/>
      <c r="DP60" s="941"/>
      <c r="DQ60" s="941"/>
      <c r="DR60" s="941"/>
      <c r="DS60" s="941"/>
      <c r="DT60" s="941"/>
      <c r="DU60" s="941"/>
      <c r="DV60" s="941"/>
      <c r="DW60" s="942"/>
      <c r="DX60" s="902"/>
    </row>
    <row r="61" spans="2:128" x14ac:dyDescent="0.2">
      <c r="B61" s="909"/>
      <c r="C61" s="910"/>
      <c r="D61" s="911"/>
      <c r="E61" s="911"/>
      <c r="F61" s="911"/>
      <c r="G61" s="911"/>
      <c r="H61" s="911"/>
      <c r="I61" s="911"/>
      <c r="J61" s="911"/>
      <c r="K61" s="911"/>
      <c r="L61" s="911"/>
      <c r="M61" s="911"/>
      <c r="N61" s="911"/>
      <c r="O61" s="911"/>
      <c r="P61" s="911"/>
      <c r="Q61" s="911"/>
      <c r="R61" s="912"/>
      <c r="S61" s="911"/>
      <c r="T61" s="911"/>
      <c r="U61" s="908" t="s">
        <v>499</v>
      </c>
      <c r="V61" s="893" t="s">
        <v>124</v>
      </c>
      <c r="W61" s="894" t="s">
        <v>498</v>
      </c>
      <c r="X61" s="895"/>
      <c r="Y61" s="895"/>
      <c r="Z61" s="895"/>
      <c r="AA61" s="895"/>
      <c r="AB61" s="895"/>
      <c r="AC61" s="895"/>
      <c r="AD61" s="895"/>
      <c r="AE61" s="895"/>
      <c r="AF61" s="895"/>
      <c r="AG61" s="895"/>
      <c r="AH61" s="895"/>
      <c r="AI61" s="895"/>
      <c r="AJ61" s="895"/>
      <c r="AK61" s="896"/>
      <c r="AL61" s="896"/>
      <c r="AM61" s="896"/>
      <c r="AN61" s="896"/>
      <c r="AO61" s="896"/>
      <c r="AP61" s="896"/>
      <c r="AQ61" s="896"/>
      <c r="AR61" s="896"/>
      <c r="AS61" s="896"/>
      <c r="AT61" s="896"/>
      <c r="AU61" s="896"/>
      <c r="AV61" s="896"/>
      <c r="AW61" s="896"/>
      <c r="AX61" s="896"/>
      <c r="AY61" s="896"/>
      <c r="AZ61" s="896"/>
      <c r="BA61" s="896"/>
      <c r="BB61" s="896"/>
      <c r="BC61" s="896"/>
      <c r="BD61" s="896"/>
      <c r="BE61" s="896"/>
      <c r="BF61" s="896"/>
      <c r="BG61" s="896"/>
      <c r="BH61" s="896"/>
      <c r="BI61" s="896"/>
      <c r="BJ61" s="896"/>
      <c r="BK61" s="896"/>
      <c r="BL61" s="896"/>
      <c r="BM61" s="896"/>
      <c r="BN61" s="896"/>
      <c r="BO61" s="896"/>
      <c r="BP61" s="896"/>
      <c r="BQ61" s="896"/>
      <c r="BR61" s="896"/>
      <c r="BS61" s="896"/>
      <c r="BT61" s="896"/>
      <c r="BU61" s="896"/>
      <c r="BV61" s="896"/>
      <c r="BW61" s="896"/>
      <c r="BX61" s="896"/>
      <c r="BY61" s="896"/>
      <c r="BZ61" s="896"/>
      <c r="CA61" s="896"/>
      <c r="CB61" s="896"/>
      <c r="CC61" s="896"/>
      <c r="CD61" s="896"/>
      <c r="CE61" s="897"/>
      <c r="CF61" s="897"/>
      <c r="CG61" s="897"/>
      <c r="CH61" s="897"/>
      <c r="CI61" s="897"/>
      <c r="CJ61" s="897"/>
      <c r="CK61" s="897"/>
      <c r="CL61" s="897"/>
      <c r="CM61" s="897"/>
      <c r="CN61" s="897"/>
      <c r="CO61" s="897"/>
      <c r="CP61" s="897"/>
      <c r="CQ61" s="897"/>
      <c r="CR61" s="897"/>
      <c r="CS61" s="897"/>
      <c r="CT61" s="897"/>
      <c r="CU61" s="897"/>
      <c r="CV61" s="897"/>
      <c r="CW61" s="897"/>
      <c r="CX61" s="897"/>
      <c r="CY61" s="898"/>
      <c r="CZ61" s="941"/>
      <c r="DA61" s="941"/>
      <c r="DB61" s="941"/>
      <c r="DC61" s="941"/>
      <c r="DD61" s="941"/>
      <c r="DE61" s="941"/>
      <c r="DF61" s="941"/>
      <c r="DG61" s="941"/>
      <c r="DH61" s="941"/>
      <c r="DI61" s="941"/>
      <c r="DJ61" s="941"/>
      <c r="DK61" s="941"/>
      <c r="DL61" s="941"/>
      <c r="DM61" s="941"/>
      <c r="DN61" s="941"/>
      <c r="DO61" s="941"/>
      <c r="DP61" s="941"/>
      <c r="DQ61" s="941"/>
      <c r="DR61" s="941"/>
      <c r="DS61" s="941"/>
      <c r="DT61" s="941"/>
      <c r="DU61" s="941"/>
      <c r="DV61" s="941"/>
      <c r="DW61" s="942"/>
      <c r="DX61" s="902"/>
    </row>
    <row r="62" spans="2:128" x14ac:dyDescent="0.2">
      <c r="B62" s="909"/>
      <c r="C62" s="910"/>
      <c r="D62" s="911"/>
      <c r="E62" s="911"/>
      <c r="F62" s="911"/>
      <c r="G62" s="911"/>
      <c r="H62" s="911"/>
      <c r="I62" s="911"/>
      <c r="J62" s="911"/>
      <c r="K62" s="911"/>
      <c r="L62" s="911"/>
      <c r="M62" s="911"/>
      <c r="N62" s="911"/>
      <c r="O62" s="911"/>
      <c r="P62" s="911"/>
      <c r="Q62" s="911"/>
      <c r="R62" s="912"/>
      <c r="S62" s="911"/>
      <c r="T62" s="911"/>
      <c r="U62" s="908" t="s">
        <v>772</v>
      </c>
      <c r="V62" s="893" t="s">
        <v>124</v>
      </c>
      <c r="W62" s="894" t="s">
        <v>498</v>
      </c>
      <c r="X62" s="895">
        <v>21.42</v>
      </c>
      <c r="Y62" s="895">
        <v>64.260000000000005</v>
      </c>
      <c r="Z62" s="895">
        <v>149.94</v>
      </c>
      <c r="AA62" s="895">
        <v>278.42400000000004</v>
      </c>
      <c r="AB62" s="895">
        <v>428.32800000000003</v>
      </c>
      <c r="AC62" s="895">
        <v>428.32800000000003</v>
      </c>
      <c r="AD62" s="895">
        <v>428.32800000000003</v>
      </c>
      <c r="AE62" s="895">
        <v>428.32800000000003</v>
      </c>
      <c r="AF62" s="895">
        <v>428.32800000000003</v>
      </c>
      <c r="AG62" s="895">
        <v>428.32800000000003</v>
      </c>
      <c r="AH62" s="895">
        <v>428.32800000000003</v>
      </c>
      <c r="AI62" s="895">
        <v>428.32800000000003</v>
      </c>
      <c r="AJ62" s="895">
        <v>428.32800000000003</v>
      </c>
      <c r="AK62" s="896">
        <v>428.32800000000003</v>
      </c>
      <c r="AL62" s="896">
        <v>428.32800000000003</v>
      </c>
      <c r="AM62" s="896">
        <v>428.32800000000003</v>
      </c>
      <c r="AN62" s="896">
        <v>428.32800000000003</v>
      </c>
      <c r="AO62" s="896">
        <v>428.32800000000003</v>
      </c>
      <c r="AP62" s="896">
        <v>428.32800000000003</v>
      </c>
      <c r="AQ62" s="896">
        <v>428.32800000000003</v>
      </c>
      <c r="AR62" s="896">
        <v>428.32800000000003</v>
      </c>
      <c r="AS62" s="896">
        <v>428.32800000000003</v>
      </c>
      <c r="AT62" s="896">
        <v>428.32800000000003</v>
      </c>
      <c r="AU62" s="896">
        <v>428.32800000000003</v>
      </c>
      <c r="AV62" s="896">
        <v>428.32800000000003</v>
      </c>
      <c r="AW62" s="896">
        <v>428.32800000000003</v>
      </c>
      <c r="AX62" s="896">
        <v>428.32800000000003</v>
      </c>
      <c r="AY62" s="896">
        <v>428.32800000000003</v>
      </c>
      <c r="AZ62" s="896">
        <v>428.32800000000003</v>
      </c>
      <c r="BA62" s="896">
        <v>428.32800000000003</v>
      </c>
      <c r="BB62" s="896">
        <v>428.32800000000003</v>
      </c>
      <c r="BC62" s="896">
        <v>428.32800000000003</v>
      </c>
      <c r="BD62" s="896">
        <v>428.32800000000003</v>
      </c>
      <c r="BE62" s="896">
        <v>428.32800000000003</v>
      </c>
      <c r="BF62" s="896">
        <v>428.32800000000003</v>
      </c>
      <c r="BG62" s="896">
        <v>428.32800000000003</v>
      </c>
      <c r="BH62" s="896">
        <v>428.32800000000003</v>
      </c>
      <c r="BI62" s="896">
        <v>428.32800000000003</v>
      </c>
      <c r="BJ62" s="896">
        <v>428.32800000000003</v>
      </c>
      <c r="BK62" s="896">
        <v>428.32800000000003</v>
      </c>
      <c r="BL62" s="896">
        <v>428.32800000000003</v>
      </c>
      <c r="BM62" s="896">
        <v>428.32800000000003</v>
      </c>
      <c r="BN62" s="896">
        <v>428.32800000000003</v>
      </c>
      <c r="BO62" s="896">
        <v>428.32800000000003</v>
      </c>
      <c r="BP62" s="896">
        <v>428.32800000000003</v>
      </c>
      <c r="BQ62" s="896">
        <v>428.32800000000003</v>
      </c>
      <c r="BR62" s="896">
        <v>428.32800000000003</v>
      </c>
      <c r="BS62" s="896">
        <v>428.32800000000003</v>
      </c>
      <c r="BT62" s="896">
        <v>428.32800000000003</v>
      </c>
      <c r="BU62" s="896">
        <v>428.32800000000003</v>
      </c>
      <c r="BV62" s="896">
        <v>428.32800000000003</v>
      </c>
      <c r="BW62" s="896">
        <v>428.32800000000003</v>
      </c>
      <c r="BX62" s="896">
        <v>428.32800000000003</v>
      </c>
      <c r="BY62" s="896">
        <v>428.32800000000003</v>
      </c>
      <c r="BZ62" s="896">
        <v>428.32800000000003</v>
      </c>
      <c r="CA62" s="896">
        <v>428.32800000000003</v>
      </c>
      <c r="CB62" s="896">
        <v>428.32800000000003</v>
      </c>
      <c r="CC62" s="896">
        <v>428.32800000000003</v>
      </c>
      <c r="CD62" s="896">
        <v>428.32800000000003</v>
      </c>
      <c r="CE62" s="897">
        <v>428.32800000000003</v>
      </c>
      <c r="CF62" s="897">
        <v>428.32800000000003</v>
      </c>
      <c r="CG62" s="897">
        <v>428.32800000000003</v>
      </c>
      <c r="CH62" s="897">
        <v>428.32800000000003</v>
      </c>
      <c r="CI62" s="897">
        <v>428.32800000000003</v>
      </c>
      <c r="CJ62" s="897">
        <v>428.32800000000003</v>
      </c>
      <c r="CK62" s="897">
        <v>428.32800000000003</v>
      </c>
      <c r="CL62" s="897">
        <v>428.32800000000003</v>
      </c>
      <c r="CM62" s="897">
        <v>428.32800000000003</v>
      </c>
      <c r="CN62" s="897">
        <v>428.32800000000003</v>
      </c>
      <c r="CO62" s="897">
        <v>428.32800000000003</v>
      </c>
      <c r="CP62" s="897">
        <v>428.32800000000003</v>
      </c>
      <c r="CQ62" s="897">
        <v>428.32800000000003</v>
      </c>
      <c r="CR62" s="897">
        <v>428.32800000000003</v>
      </c>
      <c r="CS62" s="897">
        <v>428.32800000000003</v>
      </c>
      <c r="CT62" s="897">
        <v>428.32800000000003</v>
      </c>
      <c r="CU62" s="897">
        <v>428.32800000000003</v>
      </c>
      <c r="CV62" s="897">
        <v>428.32800000000003</v>
      </c>
      <c r="CW62" s="897">
        <v>428.32800000000003</v>
      </c>
      <c r="CX62" s="897">
        <v>428.32800000000003</v>
      </c>
      <c r="CY62" s="898">
        <v>428.32800000000003</v>
      </c>
      <c r="CZ62" s="941"/>
      <c r="DA62" s="941"/>
      <c r="DB62" s="941"/>
      <c r="DC62" s="941"/>
      <c r="DD62" s="941"/>
      <c r="DE62" s="941"/>
      <c r="DF62" s="941"/>
      <c r="DG62" s="941"/>
      <c r="DH62" s="941"/>
      <c r="DI62" s="941"/>
      <c r="DJ62" s="941"/>
      <c r="DK62" s="941"/>
      <c r="DL62" s="941"/>
      <c r="DM62" s="941"/>
      <c r="DN62" s="941"/>
      <c r="DO62" s="941"/>
      <c r="DP62" s="941"/>
      <c r="DQ62" s="941"/>
      <c r="DR62" s="941"/>
      <c r="DS62" s="941"/>
      <c r="DT62" s="941"/>
      <c r="DU62" s="941"/>
      <c r="DV62" s="941"/>
      <c r="DW62" s="942"/>
      <c r="DX62" s="902"/>
    </row>
    <row r="63" spans="2:128" x14ac:dyDescent="0.2">
      <c r="B63" s="913"/>
      <c r="C63" s="914"/>
      <c r="D63" s="915"/>
      <c r="E63" s="915"/>
      <c r="F63" s="915"/>
      <c r="G63" s="915"/>
      <c r="H63" s="915"/>
      <c r="I63" s="915"/>
      <c r="J63" s="915"/>
      <c r="K63" s="915"/>
      <c r="L63" s="915"/>
      <c r="M63" s="915"/>
      <c r="N63" s="915"/>
      <c r="O63" s="915"/>
      <c r="P63" s="915"/>
      <c r="Q63" s="915"/>
      <c r="R63" s="916"/>
      <c r="S63" s="915"/>
      <c r="T63" s="915"/>
      <c r="U63" s="908" t="s">
        <v>500</v>
      </c>
      <c r="V63" s="893" t="s">
        <v>124</v>
      </c>
      <c r="W63" s="917" t="s">
        <v>498</v>
      </c>
      <c r="X63" s="895"/>
      <c r="Y63" s="895"/>
      <c r="Z63" s="895"/>
      <c r="AA63" s="895"/>
      <c r="AB63" s="895"/>
      <c r="AC63" s="895">
        <v>13.600163199999999</v>
      </c>
      <c r="AD63" s="895">
        <v>13.600163199999999</v>
      </c>
      <c r="AE63" s="895">
        <v>13.600163199999999</v>
      </c>
      <c r="AF63" s="895">
        <v>13.600163199999999</v>
      </c>
      <c r="AG63" s="895">
        <v>13.600163199999999</v>
      </c>
      <c r="AH63" s="895">
        <v>13.600163199999999</v>
      </c>
      <c r="AI63" s="895">
        <v>13.600163199999999</v>
      </c>
      <c r="AJ63" s="895">
        <v>13.600163199999999</v>
      </c>
      <c r="AK63" s="896">
        <v>13.600163199999999</v>
      </c>
      <c r="AL63" s="896">
        <v>13.600163199999999</v>
      </c>
      <c r="AM63" s="896">
        <v>13.600163199999999</v>
      </c>
      <c r="AN63" s="896">
        <v>13.600163199999999</v>
      </c>
      <c r="AO63" s="896">
        <v>13.600163199999999</v>
      </c>
      <c r="AP63" s="896">
        <v>13.600163199999999</v>
      </c>
      <c r="AQ63" s="896">
        <v>13.600163199999999</v>
      </c>
      <c r="AR63" s="896">
        <v>13.600163199999999</v>
      </c>
      <c r="AS63" s="896">
        <v>13.600163199999999</v>
      </c>
      <c r="AT63" s="896">
        <v>13.600163199999999</v>
      </c>
      <c r="AU63" s="896">
        <v>13.600163199999999</v>
      </c>
      <c r="AV63" s="896">
        <v>13.600163199999999</v>
      </c>
      <c r="AW63" s="896">
        <v>13.600163199999999</v>
      </c>
      <c r="AX63" s="896">
        <v>13.600163199999999</v>
      </c>
      <c r="AY63" s="896">
        <v>13.600163199999999</v>
      </c>
      <c r="AZ63" s="896">
        <v>13.600163199999999</v>
      </c>
      <c r="BA63" s="896">
        <v>13.600163199999999</v>
      </c>
      <c r="BB63" s="896">
        <v>13.600163199999999</v>
      </c>
      <c r="BC63" s="896">
        <v>13.600163199999999</v>
      </c>
      <c r="BD63" s="896">
        <v>13.600163199999999</v>
      </c>
      <c r="BE63" s="896">
        <v>13.600163199999999</v>
      </c>
      <c r="BF63" s="896">
        <v>13.600163199999999</v>
      </c>
      <c r="BG63" s="896">
        <v>13.600163199999999</v>
      </c>
      <c r="BH63" s="896">
        <v>13.600163199999999</v>
      </c>
      <c r="BI63" s="896">
        <v>13.600163199999999</v>
      </c>
      <c r="BJ63" s="896">
        <v>13.600163199999999</v>
      </c>
      <c r="BK63" s="896">
        <v>13.600163199999999</v>
      </c>
      <c r="BL63" s="896">
        <v>13.600163199999999</v>
      </c>
      <c r="BM63" s="896">
        <v>13.600163199999999</v>
      </c>
      <c r="BN63" s="896">
        <v>13.600163199999999</v>
      </c>
      <c r="BO63" s="896">
        <v>13.600163199999999</v>
      </c>
      <c r="BP63" s="896">
        <v>13.600163199999999</v>
      </c>
      <c r="BQ63" s="896">
        <v>13.600163199999999</v>
      </c>
      <c r="BR63" s="896">
        <v>13.600163199999999</v>
      </c>
      <c r="BS63" s="896">
        <v>13.600163199999999</v>
      </c>
      <c r="BT63" s="896">
        <v>13.600163199999999</v>
      </c>
      <c r="BU63" s="896">
        <v>13.600163199999999</v>
      </c>
      <c r="BV63" s="896">
        <v>13.600163199999999</v>
      </c>
      <c r="BW63" s="896">
        <v>13.600163199999999</v>
      </c>
      <c r="BX63" s="896">
        <v>13.600163199999999</v>
      </c>
      <c r="BY63" s="896">
        <v>13.600163199999999</v>
      </c>
      <c r="BZ63" s="896">
        <v>13.600163199999999</v>
      </c>
      <c r="CA63" s="896">
        <v>13.600163199999999</v>
      </c>
      <c r="CB63" s="896">
        <v>13.600163199999999</v>
      </c>
      <c r="CC63" s="896">
        <v>13.600163199999999</v>
      </c>
      <c r="CD63" s="896">
        <v>13.600163199999999</v>
      </c>
      <c r="CE63" s="897">
        <v>13.600163199999999</v>
      </c>
      <c r="CF63" s="897">
        <v>13.600163199999999</v>
      </c>
      <c r="CG63" s="897">
        <v>13.600163199999999</v>
      </c>
      <c r="CH63" s="897">
        <v>13.600163199999999</v>
      </c>
      <c r="CI63" s="897">
        <v>13.600163199999999</v>
      </c>
      <c r="CJ63" s="897">
        <v>13.600163199999999</v>
      </c>
      <c r="CK63" s="897">
        <v>13.600163199999999</v>
      </c>
      <c r="CL63" s="897">
        <v>13.600163199999999</v>
      </c>
      <c r="CM63" s="897">
        <v>13.600163199999999</v>
      </c>
      <c r="CN63" s="897">
        <v>13.600163199999999</v>
      </c>
      <c r="CO63" s="897">
        <v>13.600163199999999</v>
      </c>
      <c r="CP63" s="897">
        <v>13.600163199999999</v>
      </c>
      <c r="CQ63" s="897">
        <v>13.600163199999999</v>
      </c>
      <c r="CR63" s="897">
        <v>13.600163199999999</v>
      </c>
      <c r="CS63" s="897">
        <v>13.600163199999999</v>
      </c>
      <c r="CT63" s="897">
        <v>13.600163199999999</v>
      </c>
      <c r="CU63" s="897">
        <v>13.600163199999999</v>
      </c>
      <c r="CV63" s="897">
        <v>13.600163199999999</v>
      </c>
      <c r="CW63" s="897">
        <v>13.600163199999999</v>
      </c>
      <c r="CX63" s="897">
        <v>13.600163199999999</v>
      </c>
      <c r="CY63" s="898">
        <v>13.600163199999999</v>
      </c>
      <c r="CZ63" s="941"/>
      <c r="DA63" s="941"/>
      <c r="DB63" s="941"/>
      <c r="DC63" s="941"/>
      <c r="DD63" s="941"/>
      <c r="DE63" s="941"/>
      <c r="DF63" s="941"/>
      <c r="DG63" s="941"/>
      <c r="DH63" s="941"/>
      <c r="DI63" s="941"/>
      <c r="DJ63" s="941"/>
      <c r="DK63" s="941"/>
      <c r="DL63" s="941"/>
      <c r="DM63" s="941"/>
      <c r="DN63" s="941"/>
      <c r="DO63" s="941"/>
      <c r="DP63" s="941"/>
      <c r="DQ63" s="941"/>
      <c r="DR63" s="941"/>
      <c r="DS63" s="941"/>
      <c r="DT63" s="941"/>
      <c r="DU63" s="941"/>
      <c r="DV63" s="941"/>
      <c r="DW63" s="942"/>
      <c r="DX63" s="902"/>
    </row>
    <row r="64" spans="2:128" x14ac:dyDescent="0.2">
      <c r="B64" s="918"/>
      <c r="C64" s="919"/>
      <c r="D64" s="920"/>
      <c r="E64" s="920"/>
      <c r="F64" s="920"/>
      <c r="G64" s="920"/>
      <c r="H64" s="920"/>
      <c r="I64" s="920"/>
      <c r="J64" s="920"/>
      <c r="K64" s="920"/>
      <c r="L64" s="920"/>
      <c r="M64" s="920"/>
      <c r="N64" s="920"/>
      <c r="O64" s="920"/>
      <c r="P64" s="920"/>
      <c r="Q64" s="920"/>
      <c r="R64" s="921"/>
      <c r="S64" s="920"/>
      <c r="T64" s="920"/>
      <c r="U64" s="908" t="s">
        <v>501</v>
      </c>
      <c r="V64" s="893" t="s">
        <v>124</v>
      </c>
      <c r="W64" s="917" t="s">
        <v>498</v>
      </c>
      <c r="X64" s="896"/>
      <c r="Y64" s="896"/>
      <c r="Z64" s="896"/>
      <c r="AA64" s="896"/>
      <c r="AB64" s="896"/>
      <c r="AC64" s="896">
        <v>271.82592025307719</v>
      </c>
      <c r="AD64" s="896">
        <v>270.54977165691457</v>
      </c>
      <c r="AE64" s="896">
        <v>271.0939959982968</v>
      </c>
      <c r="AF64" s="896">
        <v>280.04391816561235</v>
      </c>
      <c r="AG64" s="896">
        <v>274.23901023559881</v>
      </c>
      <c r="AH64" s="896">
        <v>275.97999770182491</v>
      </c>
      <c r="AI64" s="896">
        <v>265.09903691297319</v>
      </c>
      <c r="AJ64" s="896">
        <v>260.03980709105991</v>
      </c>
      <c r="AK64" s="896">
        <v>263.40220335317503</v>
      </c>
      <c r="AL64" s="896">
        <v>259.82376884280399</v>
      </c>
      <c r="AM64" s="896">
        <v>245.96452737069646</v>
      </c>
      <c r="AN64" s="896">
        <v>250.61280855496381</v>
      </c>
      <c r="AO64" s="896">
        <v>255.37729676883797</v>
      </c>
      <c r="AP64" s="896">
        <v>260.26089718805889</v>
      </c>
      <c r="AQ64" s="896">
        <v>265.26658761776031</v>
      </c>
      <c r="AR64" s="896">
        <v>270.39742030820435</v>
      </c>
      <c r="AS64" s="896">
        <v>275.65652381590934</v>
      </c>
      <c r="AT64" s="896">
        <v>281.04710491130703</v>
      </c>
      <c r="AU64" s="896">
        <v>286.57245053408968</v>
      </c>
      <c r="AV64" s="896">
        <v>292.235929797442</v>
      </c>
      <c r="AW64" s="896">
        <v>298.04099604237797</v>
      </c>
      <c r="AX64" s="896">
        <v>303.99118894343735</v>
      </c>
      <c r="AY64" s="896">
        <v>310.09013666702327</v>
      </c>
      <c r="AZ64" s="896">
        <v>316.34155808369883</v>
      </c>
      <c r="BA64" s="896">
        <v>322.74926503579132</v>
      </c>
      <c r="BB64" s="896">
        <v>329.31716466168604</v>
      </c>
      <c r="BC64" s="896">
        <v>336.04926177822819</v>
      </c>
      <c r="BD64" s="896">
        <v>342.94966132268382</v>
      </c>
      <c r="BE64" s="896">
        <v>350.02257085575087</v>
      </c>
      <c r="BF64" s="896">
        <v>357.27230312714471</v>
      </c>
      <c r="BG64" s="896">
        <v>364.70327870532327</v>
      </c>
      <c r="BH64" s="896">
        <v>372.32002867295637</v>
      </c>
      <c r="BI64" s="896">
        <v>380.12719738978012</v>
      </c>
      <c r="BJ64" s="896">
        <v>388.12954532452471</v>
      </c>
      <c r="BK64" s="896">
        <v>396.33195195763773</v>
      </c>
      <c r="BL64" s="896">
        <v>404.73941875657863</v>
      </c>
      <c r="BM64" s="896">
        <v>413.35707222549303</v>
      </c>
      <c r="BN64" s="896">
        <v>422.19016703113039</v>
      </c>
      <c r="BO64" s="896">
        <v>431.2440892069086</v>
      </c>
      <c r="BP64" s="896">
        <v>440.52435943708122</v>
      </c>
      <c r="BQ64" s="896">
        <v>450.03663642300836</v>
      </c>
      <c r="BR64" s="896">
        <v>459.78672033358345</v>
      </c>
      <c r="BS64" s="896">
        <v>469.78055634192305</v>
      </c>
      <c r="BT64" s="896">
        <v>480.024238250471</v>
      </c>
      <c r="BU64" s="896">
        <v>490.52401220673278</v>
      </c>
      <c r="BV64" s="896">
        <v>501.28628051190117</v>
      </c>
      <c r="BW64" s="896">
        <v>512.31760552469859</v>
      </c>
      <c r="BX64" s="896">
        <v>523.62471366281613</v>
      </c>
      <c r="BY64" s="896">
        <v>535.21449950438648</v>
      </c>
      <c r="BZ64" s="896">
        <v>547.09402999199608</v>
      </c>
      <c r="CA64" s="896">
        <v>559.27054874179589</v>
      </c>
      <c r="CB64" s="896">
        <v>571.75148046034076</v>
      </c>
      <c r="CC64" s="896">
        <v>584.54443547184928</v>
      </c>
      <c r="CD64" s="896">
        <v>597.65721435864543</v>
      </c>
      <c r="CE64" s="897">
        <v>611.09781271761153</v>
      </c>
      <c r="CF64" s="897">
        <v>624.87442603555189</v>
      </c>
      <c r="CG64" s="897">
        <v>638.99545468644044</v>
      </c>
      <c r="CH64" s="897">
        <v>653.46950905360143</v>
      </c>
      <c r="CI64" s="897">
        <v>668.30541477994143</v>
      </c>
      <c r="CJ64" s="897">
        <v>683.51221814943995</v>
      </c>
      <c r="CK64" s="897">
        <v>699.09919160317577</v>
      </c>
      <c r="CL64" s="897">
        <v>715.07583939325502</v>
      </c>
      <c r="CM64" s="897">
        <v>731.45190337808663</v>
      </c>
      <c r="CN64" s="897">
        <v>748.23736896253854</v>
      </c>
      <c r="CO64" s="897">
        <v>765.44247118660201</v>
      </c>
      <c r="CP64" s="897">
        <v>783.07770096626678</v>
      </c>
      <c r="CQ64" s="897">
        <v>801.15381149042355</v>
      </c>
      <c r="CR64" s="897">
        <v>819.68182477768414</v>
      </c>
      <c r="CS64" s="897">
        <v>838.67303839712622</v>
      </c>
      <c r="CT64" s="897">
        <v>858.13903235705425</v>
      </c>
      <c r="CU64" s="897">
        <v>878.09167616598052</v>
      </c>
      <c r="CV64" s="897">
        <v>898.54313607012989</v>
      </c>
      <c r="CW64" s="897">
        <v>919.50588247188284</v>
      </c>
      <c r="CX64" s="897">
        <v>940.99269753368003</v>
      </c>
      <c r="CY64" s="898">
        <v>963.01668297202207</v>
      </c>
      <c r="CZ64" s="941"/>
      <c r="DA64" s="941"/>
      <c r="DB64" s="941"/>
      <c r="DC64" s="941"/>
      <c r="DD64" s="941"/>
      <c r="DE64" s="941"/>
      <c r="DF64" s="941"/>
      <c r="DG64" s="941"/>
      <c r="DH64" s="941"/>
      <c r="DI64" s="941"/>
      <c r="DJ64" s="941"/>
      <c r="DK64" s="941"/>
      <c r="DL64" s="941"/>
      <c r="DM64" s="941"/>
      <c r="DN64" s="941"/>
      <c r="DO64" s="941"/>
      <c r="DP64" s="941"/>
      <c r="DQ64" s="941"/>
      <c r="DR64" s="941"/>
      <c r="DS64" s="941"/>
      <c r="DT64" s="941"/>
      <c r="DU64" s="941"/>
      <c r="DV64" s="941"/>
      <c r="DW64" s="942"/>
      <c r="DX64" s="902"/>
    </row>
    <row r="65" spans="2:128" x14ac:dyDescent="0.2">
      <c r="B65" s="918"/>
      <c r="C65" s="919"/>
      <c r="D65" s="920"/>
      <c r="E65" s="920"/>
      <c r="F65" s="920"/>
      <c r="G65" s="920"/>
      <c r="H65" s="920"/>
      <c r="I65" s="920"/>
      <c r="J65" s="920"/>
      <c r="K65" s="920"/>
      <c r="L65" s="920"/>
      <c r="M65" s="920"/>
      <c r="N65" s="920"/>
      <c r="O65" s="920"/>
      <c r="P65" s="920"/>
      <c r="Q65" s="920"/>
      <c r="R65" s="921"/>
      <c r="S65" s="920"/>
      <c r="T65" s="920"/>
      <c r="U65" s="922" t="s">
        <v>502</v>
      </c>
      <c r="V65" s="923" t="s">
        <v>124</v>
      </c>
      <c r="W65" s="917" t="s">
        <v>498</v>
      </c>
      <c r="X65" s="896"/>
      <c r="Y65" s="896"/>
      <c r="Z65" s="896"/>
      <c r="AA65" s="896"/>
      <c r="AB65" s="896"/>
      <c r="AC65" s="896"/>
      <c r="AD65" s="896"/>
      <c r="AE65" s="896"/>
      <c r="AF65" s="896"/>
      <c r="AG65" s="896"/>
      <c r="AH65" s="896"/>
      <c r="AI65" s="896"/>
      <c r="AJ65" s="896"/>
      <c r="AK65" s="896"/>
      <c r="AL65" s="896"/>
      <c r="AM65" s="896"/>
      <c r="AN65" s="896"/>
      <c r="AO65" s="896"/>
      <c r="AP65" s="896"/>
      <c r="AQ65" s="896"/>
      <c r="AR65" s="896"/>
      <c r="AS65" s="896"/>
      <c r="AT65" s="896"/>
      <c r="AU65" s="896"/>
      <c r="AV65" s="896"/>
      <c r="AW65" s="896"/>
      <c r="AX65" s="896"/>
      <c r="AY65" s="896"/>
      <c r="AZ65" s="896"/>
      <c r="BA65" s="896"/>
      <c r="BB65" s="896"/>
      <c r="BC65" s="896"/>
      <c r="BD65" s="896"/>
      <c r="BE65" s="896"/>
      <c r="BF65" s="896"/>
      <c r="BG65" s="896"/>
      <c r="BH65" s="896"/>
      <c r="BI65" s="896"/>
      <c r="BJ65" s="896"/>
      <c r="BK65" s="896"/>
      <c r="BL65" s="896"/>
      <c r="BM65" s="896"/>
      <c r="BN65" s="896"/>
      <c r="BO65" s="896"/>
      <c r="BP65" s="896"/>
      <c r="BQ65" s="896"/>
      <c r="BR65" s="896"/>
      <c r="BS65" s="896"/>
      <c r="BT65" s="896"/>
      <c r="BU65" s="896"/>
      <c r="BV65" s="896"/>
      <c r="BW65" s="896"/>
      <c r="BX65" s="896"/>
      <c r="BY65" s="896"/>
      <c r="BZ65" s="896"/>
      <c r="CA65" s="896"/>
      <c r="CB65" s="896"/>
      <c r="CC65" s="896"/>
      <c r="CD65" s="896"/>
      <c r="CE65" s="897"/>
      <c r="CF65" s="897"/>
      <c r="CG65" s="897"/>
      <c r="CH65" s="897"/>
      <c r="CI65" s="897"/>
      <c r="CJ65" s="897"/>
      <c r="CK65" s="897"/>
      <c r="CL65" s="897"/>
      <c r="CM65" s="897"/>
      <c r="CN65" s="897"/>
      <c r="CO65" s="897"/>
      <c r="CP65" s="897"/>
      <c r="CQ65" s="897"/>
      <c r="CR65" s="897"/>
      <c r="CS65" s="897"/>
      <c r="CT65" s="897"/>
      <c r="CU65" s="897"/>
      <c r="CV65" s="897"/>
      <c r="CW65" s="897"/>
      <c r="CX65" s="897"/>
      <c r="CY65" s="898"/>
      <c r="CZ65" s="941"/>
      <c r="DA65" s="941"/>
      <c r="DB65" s="941"/>
      <c r="DC65" s="941"/>
      <c r="DD65" s="941"/>
      <c r="DE65" s="941"/>
      <c r="DF65" s="941"/>
      <c r="DG65" s="941"/>
      <c r="DH65" s="941"/>
      <c r="DI65" s="941"/>
      <c r="DJ65" s="941"/>
      <c r="DK65" s="941"/>
      <c r="DL65" s="941"/>
      <c r="DM65" s="941"/>
      <c r="DN65" s="941"/>
      <c r="DO65" s="941"/>
      <c r="DP65" s="941"/>
      <c r="DQ65" s="941"/>
      <c r="DR65" s="941"/>
      <c r="DS65" s="941"/>
      <c r="DT65" s="941"/>
      <c r="DU65" s="941"/>
      <c r="DV65" s="941"/>
      <c r="DW65" s="942"/>
      <c r="DX65" s="902"/>
    </row>
    <row r="66" spans="2:128" x14ac:dyDescent="0.2">
      <c r="B66" s="918"/>
      <c r="C66" s="919"/>
      <c r="D66" s="920"/>
      <c r="E66" s="920"/>
      <c r="F66" s="920"/>
      <c r="G66" s="920"/>
      <c r="H66" s="920"/>
      <c r="I66" s="920"/>
      <c r="J66" s="920"/>
      <c r="K66" s="920"/>
      <c r="L66" s="920"/>
      <c r="M66" s="920"/>
      <c r="N66" s="920"/>
      <c r="O66" s="920"/>
      <c r="P66" s="920"/>
      <c r="Q66" s="920"/>
      <c r="R66" s="921"/>
      <c r="S66" s="920"/>
      <c r="T66" s="920"/>
      <c r="U66" s="908" t="s">
        <v>503</v>
      </c>
      <c r="V66" s="893" t="s">
        <v>124</v>
      </c>
      <c r="W66" s="917" t="s">
        <v>498</v>
      </c>
      <c r="X66" s="896"/>
      <c r="Y66" s="896"/>
      <c r="Z66" s="896"/>
      <c r="AA66" s="896"/>
      <c r="AB66" s="896"/>
      <c r="AC66" s="896"/>
      <c r="AD66" s="896"/>
      <c r="AE66" s="896"/>
      <c r="AF66" s="896"/>
      <c r="AG66" s="896"/>
      <c r="AH66" s="896"/>
      <c r="AI66" s="896"/>
      <c r="AJ66" s="896"/>
      <c r="AK66" s="896"/>
      <c r="AL66" s="896"/>
      <c r="AM66" s="896"/>
      <c r="AN66" s="896"/>
      <c r="AO66" s="896"/>
      <c r="AP66" s="896"/>
      <c r="AQ66" s="896"/>
      <c r="AR66" s="896"/>
      <c r="AS66" s="896"/>
      <c r="AT66" s="896"/>
      <c r="AU66" s="896"/>
      <c r="AV66" s="896"/>
      <c r="AW66" s="896"/>
      <c r="AX66" s="896"/>
      <c r="AY66" s="896"/>
      <c r="AZ66" s="896"/>
      <c r="BA66" s="896"/>
      <c r="BB66" s="896"/>
      <c r="BC66" s="896"/>
      <c r="BD66" s="896"/>
      <c r="BE66" s="896"/>
      <c r="BF66" s="896"/>
      <c r="BG66" s="896"/>
      <c r="BH66" s="896"/>
      <c r="BI66" s="896"/>
      <c r="BJ66" s="896"/>
      <c r="BK66" s="896"/>
      <c r="BL66" s="896"/>
      <c r="BM66" s="896"/>
      <c r="BN66" s="896"/>
      <c r="BO66" s="896"/>
      <c r="BP66" s="896"/>
      <c r="BQ66" s="896"/>
      <c r="BR66" s="896"/>
      <c r="BS66" s="896"/>
      <c r="BT66" s="896"/>
      <c r="BU66" s="896"/>
      <c r="BV66" s="896"/>
      <c r="BW66" s="896"/>
      <c r="BX66" s="896"/>
      <c r="BY66" s="896"/>
      <c r="BZ66" s="896"/>
      <c r="CA66" s="896"/>
      <c r="CB66" s="896"/>
      <c r="CC66" s="896"/>
      <c r="CD66" s="896"/>
      <c r="CE66" s="897"/>
      <c r="CF66" s="897"/>
      <c r="CG66" s="897"/>
      <c r="CH66" s="897"/>
      <c r="CI66" s="897"/>
      <c r="CJ66" s="897"/>
      <c r="CK66" s="897"/>
      <c r="CL66" s="897"/>
      <c r="CM66" s="897"/>
      <c r="CN66" s="897"/>
      <c r="CO66" s="897"/>
      <c r="CP66" s="897"/>
      <c r="CQ66" s="897"/>
      <c r="CR66" s="897"/>
      <c r="CS66" s="897"/>
      <c r="CT66" s="897"/>
      <c r="CU66" s="897"/>
      <c r="CV66" s="897"/>
      <c r="CW66" s="897"/>
      <c r="CX66" s="897"/>
      <c r="CY66" s="898"/>
      <c r="CZ66" s="941"/>
      <c r="DA66" s="941"/>
      <c r="DB66" s="941"/>
      <c r="DC66" s="941"/>
      <c r="DD66" s="941"/>
      <c r="DE66" s="941"/>
      <c r="DF66" s="941"/>
      <c r="DG66" s="941"/>
      <c r="DH66" s="941"/>
      <c r="DI66" s="941"/>
      <c r="DJ66" s="941"/>
      <c r="DK66" s="941"/>
      <c r="DL66" s="941"/>
      <c r="DM66" s="941"/>
      <c r="DN66" s="941"/>
      <c r="DO66" s="941"/>
      <c r="DP66" s="941"/>
      <c r="DQ66" s="941"/>
      <c r="DR66" s="941"/>
      <c r="DS66" s="941"/>
      <c r="DT66" s="941"/>
      <c r="DU66" s="941"/>
      <c r="DV66" s="941"/>
      <c r="DW66" s="942"/>
      <c r="DX66" s="902"/>
    </row>
    <row r="67" spans="2:128" x14ac:dyDescent="0.2">
      <c r="B67" s="924"/>
      <c r="C67" s="919"/>
      <c r="D67" s="920"/>
      <c r="E67" s="920"/>
      <c r="F67" s="920"/>
      <c r="G67" s="920"/>
      <c r="H67" s="920"/>
      <c r="I67" s="920"/>
      <c r="J67" s="920"/>
      <c r="K67" s="920"/>
      <c r="L67" s="920"/>
      <c r="M67" s="920"/>
      <c r="N67" s="920"/>
      <c r="O67" s="920"/>
      <c r="P67" s="920"/>
      <c r="Q67" s="920"/>
      <c r="R67" s="921"/>
      <c r="S67" s="920"/>
      <c r="T67" s="920"/>
      <c r="U67" s="908" t="s">
        <v>504</v>
      </c>
      <c r="V67" s="893" t="s">
        <v>124</v>
      </c>
      <c r="W67" s="917" t="s">
        <v>498</v>
      </c>
      <c r="X67" s="896"/>
      <c r="Y67" s="896"/>
      <c r="Z67" s="896"/>
      <c r="AA67" s="896"/>
      <c r="AB67" s="896"/>
      <c r="AC67" s="896"/>
      <c r="AD67" s="896"/>
      <c r="AE67" s="896"/>
      <c r="AF67" s="896"/>
      <c r="AG67" s="896"/>
      <c r="AH67" s="896"/>
      <c r="AI67" s="896"/>
      <c r="AJ67" s="896"/>
      <c r="AK67" s="896"/>
      <c r="AL67" s="896"/>
      <c r="AM67" s="896"/>
      <c r="AN67" s="896"/>
      <c r="AO67" s="896"/>
      <c r="AP67" s="896"/>
      <c r="AQ67" s="896"/>
      <c r="AR67" s="896"/>
      <c r="AS67" s="896"/>
      <c r="AT67" s="896"/>
      <c r="AU67" s="896"/>
      <c r="AV67" s="896"/>
      <c r="AW67" s="896"/>
      <c r="AX67" s="896"/>
      <c r="AY67" s="896"/>
      <c r="AZ67" s="896"/>
      <c r="BA67" s="896"/>
      <c r="BB67" s="896"/>
      <c r="BC67" s="896"/>
      <c r="BD67" s="896"/>
      <c r="BE67" s="896"/>
      <c r="BF67" s="896"/>
      <c r="BG67" s="896"/>
      <c r="BH67" s="896"/>
      <c r="BI67" s="896"/>
      <c r="BJ67" s="896"/>
      <c r="BK67" s="896"/>
      <c r="BL67" s="896"/>
      <c r="BM67" s="896"/>
      <c r="BN67" s="896"/>
      <c r="BO67" s="896"/>
      <c r="BP67" s="896"/>
      <c r="BQ67" s="896"/>
      <c r="BR67" s="896"/>
      <c r="BS67" s="896"/>
      <c r="BT67" s="896"/>
      <c r="BU67" s="896"/>
      <c r="BV67" s="896"/>
      <c r="BW67" s="896"/>
      <c r="BX67" s="896"/>
      <c r="BY67" s="896"/>
      <c r="BZ67" s="896"/>
      <c r="CA67" s="896"/>
      <c r="CB67" s="896"/>
      <c r="CC67" s="896"/>
      <c r="CD67" s="896"/>
      <c r="CE67" s="897"/>
      <c r="CF67" s="897"/>
      <c r="CG67" s="897"/>
      <c r="CH67" s="897"/>
      <c r="CI67" s="897"/>
      <c r="CJ67" s="897"/>
      <c r="CK67" s="897"/>
      <c r="CL67" s="897"/>
      <c r="CM67" s="897"/>
      <c r="CN67" s="897"/>
      <c r="CO67" s="897"/>
      <c r="CP67" s="897"/>
      <c r="CQ67" s="897"/>
      <c r="CR67" s="897"/>
      <c r="CS67" s="897"/>
      <c r="CT67" s="897"/>
      <c r="CU67" s="897"/>
      <c r="CV67" s="897"/>
      <c r="CW67" s="897"/>
      <c r="CX67" s="897"/>
      <c r="CY67" s="898"/>
      <c r="CZ67" s="941"/>
      <c r="DA67" s="941"/>
      <c r="DB67" s="941"/>
      <c r="DC67" s="941"/>
      <c r="DD67" s="941"/>
      <c r="DE67" s="941"/>
      <c r="DF67" s="941"/>
      <c r="DG67" s="941"/>
      <c r="DH67" s="941"/>
      <c r="DI67" s="941"/>
      <c r="DJ67" s="941"/>
      <c r="DK67" s="941"/>
      <c r="DL67" s="941"/>
      <c r="DM67" s="941"/>
      <c r="DN67" s="941"/>
      <c r="DO67" s="941"/>
      <c r="DP67" s="941"/>
      <c r="DQ67" s="941"/>
      <c r="DR67" s="941"/>
      <c r="DS67" s="941"/>
      <c r="DT67" s="941"/>
      <c r="DU67" s="941"/>
      <c r="DV67" s="941"/>
      <c r="DW67" s="942"/>
      <c r="DX67" s="902"/>
    </row>
    <row r="68" spans="2:128" x14ac:dyDescent="0.2">
      <c r="B68" s="924"/>
      <c r="C68" s="919"/>
      <c r="D68" s="920"/>
      <c r="E68" s="920"/>
      <c r="F68" s="920"/>
      <c r="G68" s="920"/>
      <c r="H68" s="920"/>
      <c r="I68" s="920"/>
      <c r="J68" s="920"/>
      <c r="K68" s="920"/>
      <c r="L68" s="920"/>
      <c r="M68" s="920"/>
      <c r="N68" s="920"/>
      <c r="O68" s="920"/>
      <c r="P68" s="920"/>
      <c r="Q68" s="920"/>
      <c r="R68" s="921"/>
      <c r="S68" s="920"/>
      <c r="T68" s="920"/>
      <c r="U68" s="908" t="s">
        <v>505</v>
      </c>
      <c r="V68" s="893" t="s">
        <v>124</v>
      </c>
      <c r="W68" s="917" t="s">
        <v>498</v>
      </c>
      <c r="X68" s="896"/>
      <c r="Y68" s="896"/>
      <c r="Z68" s="896"/>
      <c r="AA68" s="896"/>
      <c r="AB68" s="896"/>
      <c r="AC68" s="896"/>
      <c r="AD68" s="896"/>
      <c r="AE68" s="896"/>
      <c r="AF68" s="896"/>
      <c r="AG68" s="896"/>
      <c r="AH68" s="896"/>
      <c r="AI68" s="896"/>
      <c r="AJ68" s="896"/>
      <c r="AK68" s="896"/>
      <c r="AL68" s="896"/>
      <c r="AM68" s="896"/>
      <c r="AN68" s="896"/>
      <c r="AO68" s="896"/>
      <c r="AP68" s="896"/>
      <c r="AQ68" s="896"/>
      <c r="AR68" s="896"/>
      <c r="AS68" s="896"/>
      <c r="AT68" s="896"/>
      <c r="AU68" s="896"/>
      <c r="AV68" s="896"/>
      <c r="AW68" s="896"/>
      <c r="AX68" s="896"/>
      <c r="AY68" s="896"/>
      <c r="AZ68" s="896"/>
      <c r="BA68" s="896"/>
      <c r="BB68" s="896"/>
      <c r="BC68" s="896"/>
      <c r="BD68" s="896"/>
      <c r="BE68" s="896"/>
      <c r="BF68" s="896"/>
      <c r="BG68" s="896"/>
      <c r="BH68" s="896"/>
      <c r="BI68" s="896"/>
      <c r="BJ68" s="896"/>
      <c r="BK68" s="896"/>
      <c r="BL68" s="896"/>
      <c r="BM68" s="896"/>
      <c r="BN68" s="896"/>
      <c r="BO68" s="896"/>
      <c r="BP68" s="896"/>
      <c r="BQ68" s="896"/>
      <c r="BR68" s="896"/>
      <c r="BS68" s="896"/>
      <c r="BT68" s="896"/>
      <c r="BU68" s="896"/>
      <c r="BV68" s="896"/>
      <c r="BW68" s="896"/>
      <c r="BX68" s="896"/>
      <c r="BY68" s="896"/>
      <c r="BZ68" s="896"/>
      <c r="CA68" s="896"/>
      <c r="CB68" s="896"/>
      <c r="CC68" s="896"/>
      <c r="CD68" s="896"/>
      <c r="CE68" s="897"/>
      <c r="CF68" s="897"/>
      <c r="CG68" s="897"/>
      <c r="CH68" s="897"/>
      <c r="CI68" s="897"/>
      <c r="CJ68" s="897"/>
      <c r="CK68" s="897"/>
      <c r="CL68" s="897"/>
      <c r="CM68" s="897"/>
      <c r="CN68" s="897"/>
      <c r="CO68" s="897"/>
      <c r="CP68" s="897"/>
      <c r="CQ68" s="897"/>
      <c r="CR68" s="897"/>
      <c r="CS68" s="897"/>
      <c r="CT68" s="897"/>
      <c r="CU68" s="897"/>
      <c r="CV68" s="897"/>
      <c r="CW68" s="897"/>
      <c r="CX68" s="897"/>
      <c r="CY68" s="898"/>
      <c r="CZ68" s="941"/>
      <c r="DA68" s="941"/>
      <c r="DB68" s="941"/>
      <c r="DC68" s="941"/>
      <c r="DD68" s="941"/>
      <c r="DE68" s="941"/>
      <c r="DF68" s="941"/>
      <c r="DG68" s="941"/>
      <c r="DH68" s="941"/>
      <c r="DI68" s="941"/>
      <c r="DJ68" s="941"/>
      <c r="DK68" s="941"/>
      <c r="DL68" s="941"/>
      <c r="DM68" s="941"/>
      <c r="DN68" s="941"/>
      <c r="DO68" s="941"/>
      <c r="DP68" s="941"/>
      <c r="DQ68" s="941"/>
      <c r="DR68" s="941"/>
      <c r="DS68" s="941"/>
      <c r="DT68" s="941"/>
      <c r="DU68" s="941"/>
      <c r="DV68" s="941"/>
      <c r="DW68" s="942"/>
      <c r="DX68" s="902"/>
    </row>
    <row r="69" spans="2:128" x14ac:dyDescent="0.2">
      <c r="B69" s="924"/>
      <c r="C69" s="919"/>
      <c r="D69" s="920"/>
      <c r="E69" s="920"/>
      <c r="F69" s="920"/>
      <c r="G69" s="920"/>
      <c r="H69" s="920"/>
      <c r="I69" s="920"/>
      <c r="J69" s="920"/>
      <c r="K69" s="920"/>
      <c r="L69" s="920"/>
      <c r="M69" s="920"/>
      <c r="N69" s="920"/>
      <c r="O69" s="920"/>
      <c r="P69" s="920"/>
      <c r="Q69" s="920"/>
      <c r="R69" s="921"/>
      <c r="S69" s="920"/>
      <c r="T69" s="920"/>
      <c r="U69" s="908" t="s">
        <v>506</v>
      </c>
      <c r="V69" s="893" t="s">
        <v>124</v>
      </c>
      <c r="W69" s="917" t="s">
        <v>498</v>
      </c>
      <c r="X69" s="896"/>
      <c r="Y69" s="896"/>
      <c r="Z69" s="896"/>
      <c r="AA69" s="896"/>
      <c r="AB69" s="896"/>
      <c r="AC69" s="896"/>
      <c r="AD69" s="896"/>
      <c r="AE69" s="896"/>
      <c r="AF69" s="896"/>
      <c r="AG69" s="896"/>
      <c r="AH69" s="896"/>
      <c r="AI69" s="896"/>
      <c r="AJ69" s="896"/>
      <c r="AK69" s="896"/>
      <c r="AL69" s="896"/>
      <c r="AM69" s="896"/>
      <c r="AN69" s="896"/>
      <c r="AO69" s="896"/>
      <c r="AP69" s="896"/>
      <c r="AQ69" s="896"/>
      <c r="AR69" s="896"/>
      <c r="AS69" s="896"/>
      <c r="AT69" s="896"/>
      <c r="AU69" s="896"/>
      <c r="AV69" s="896"/>
      <c r="AW69" s="896"/>
      <c r="AX69" s="896"/>
      <c r="AY69" s="896"/>
      <c r="AZ69" s="896"/>
      <c r="BA69" s="896"/>
      <c r="BB69" s="896"/>
      <c r="BC69" s="896"/>
      <c r="BD69" s="896"/>
      <c r="BE69" s="896"/>
      <c r="BF69" s="896"/>
      <c r="BG69" s="896"/>
      <c r="BH69" s="896"/>
      <c r="BI69" s="896"/>
      <c r="BJ69" s="896"/>
      <c r="BK69" s="896"/>
      <c r="BL69" s="896"/>
      <c r="BM69" s="896"/>
      <c r="BN69" s="896"/>
      <c r="BO69" s="896"/>
      <c r="BP69" s="896"/>
      <c r="BQ69" s="896"/>
      <c r="BR69" s="896"/>
      <c r="BS69" s="896"/>
      <c r="BT69" s="896"/>
      <c r="BU69" s="896"/>
      <c r="BV69" s="896"/>
      <c r="BW69" s="896"/>
      <c r="BX69" s="896"/>
      <c r="BY69" s="896"/>
      <c r="BZ69" s="896"/>
      <c r="CA69" s="896"/>
      <c r="CB69" s="896"/>
      <c r="CC69" s="896"/>
      <c r="CD69" s="896"/>
      <c r="CE69" s="897"/>
      <c r="CF69" s="897"/>
      <c r="CG69" s="897"/>
      <c r="CH69" s="897"/>
      <c r="CI69" s="897"/>
      <c r="CJ69" s="897"/>
      <c r="CK69" s="897"/>
      <c r="CL69" s="897"/>
      <c r="CM69" s="897"/>
      <c r="CN69" s="897"/>
      <c r="CO69" s="897"/>
      <c r="CP69" s="897"/>
      <c r="CQ69" s="897"/>
      <c r="CR69" s="897"/>
      <c r="CS69" s="897"/>
      <c r="CT69" s="897"/>
      <c r="CU69" s="897"/>
      <c r="CV69" s="897"/>
      <c r="CW69" s="897"/>
      <c r="CX69" s="897"/>
      <c r="CY69" s="898"/>
      <c r="CZ69" s="941"/>
      <c r="DA69" s="941"/>
      <c r="DB69" s="941"/>
      <c r="DC69" s="941"/>
      <c r="DD69" s="941"/>
      <c r="DE69" s="941"/>
      <c r="DF69" s="941"/>
      <c r="DG69" s="941"/>
      <c r="DH69" s="941"/>
      <c r="DI69" s="941"/>
      <c r="DJ69" s="941"/>
      <c r="DK69" s="941"/>
      <c r="DL69" s="941"/>
      <c r="DM69" s="941"/>
      <c r="DN69" s="941"/>
      <c r="DO69" s="941"/>
      <c r="DP69" s="941"/>
      <c r="DQ69" s="941"/>
      <c r="DR69" s="941"/>
      <c r="DS69" s="941"/>
      <c r="DT69" s="941"/>
      <c r="DU69" s="941"/>
      <c r="DV69" s="941"/>
      <c r="DW69" s="942"/>
      <c r="DX69" s="902"/>
    </row>
    <row r="70" spans="2:128" x14ac:dyDescent="0.2">
      <c r="B70" s="924"/>
      <c r="C70" s="919"/>
      <c r="D70" s="920"/>
      <c r="E70" s="920"/>
      <c r="F70" s="920"/>
      <c r="G70" s="920"/>
      <c r="H70" s="920"/>
      <c r="I70" s="920"/>
      <c r="J70" s="920"/>
      <c r="K70" s="920"/>
      <c r="L70" s="920"/>
      <c r="M70" s="920"/>
      <c r="N70" s="920"/>
      <c r="O70" s="920"/>
      <c r="P70" s="920"/>
      <c r="Q70" s="920"/>
      <c r="R70" s="921"/>
      <c r="S70" s="920"/>
      <c r="T70" s="920"/>
      <c r="U70" s="925" t="s">
        <v>507</v>
      </c>
      <c r="V70" s="893" t="s">
        <v>124</v>
      </c>
      <c r="W70" s="917" t="s">
        <v>498</v>
      </c>
      <c r="X70" s="926"/>
      <c r="Y70" s="926"/>
      <c r="Z70" s="926"/>
      <c r="AA70" s="926"/>
      <c r="AB70" s="926"/>
      <c r="AC70" s="926"/>
      <c r="AD70" s="926"/>
      <c r="AE70" s="926"/>
      <c r="AF70" s="926"/>
      <c r="AG70" s="926"/>
      <c r="AH70" s="926"/>
      <c r="AI70" s="926"/>
      <c r="AJ70" s="926"/>
      <c r="AK70" s="926"/>
      <c r="AL70" s="926"/>
      <c r="AM70" s="926"/>
      <c r="AN70" s="926"/>
      <c r="AO70" s="926"/>
      <c r="AP70" s="926"/>
      <c r="AQ70" s="926"/>
      <c r="AR70" s="926"/>
      <c r="AS70" s="926"/>
      <c r="AT70" s="926"/>
      <c r="AU70" s="926"/>
      <c r="AV70" s="926"/>
      <c r="AW70" s="926"/>
      <c r="AX70" s="926"/>
      <c r="AY70" s="926"/>
      <c r="AZ70" s="926"/>
      <c r="BA70" s="926"/>
      <c r="BB70" s="926"/>
      <c r="BC70" s="926"/>
      <c r="BD70" s="926"/>
      <c r="BE70" s="926"/>
      <c r="BF70" s="926"/>
      <c r="BG70" s="926"/>
      <c r="BH70" s="926"/>
      <c r="BI70" s="926"/>
      <c r="BJ70" s="926"/>
      <c r="BK70" s="926"/>
      <c r="BL70" s="926"/>
      <c r="BM70" s="926"/>
      <c r="BN70" s="926"/>
      <c r="BO70" s="926"/>
      <c r="BP70" s="926"/>
      <c r="BQ70" s="926"/>
      <c r="BR70" s="926"/>
      <c r="BS70" s="926"/>
      <c r="BT70" s="926"/>
      <c r="BU70" s="926"/>
      <c r="BV70" s="926"/>
      <c r="BW70" s="926"/>
      <c r="BX70" s="926"/>
      <c r="BY70" s="926"/>
      <c r="BZ70" s="926"/>
      <c r="CA70" s="926"/>
      <c r="CB70" s="926"/>
      <c r="CC70" s="926"/>
      <c r="CD70" s="926"/>
      <c r="CE70" s="927"/>
      <c r="CF70" s="927"/>
      <c r="CG70" s="927"/>
      <c r="CH70" s="927"/>
      <c r="CI70" s="927"/>
      <c r="CJ70" s="927"/>
      <c r="CK70" s="927"/>
      <c r="CL70" s="927"/>
      <c r="CM70" s="927"/>
      <c r="CN70" s="927"/>
      <c r="CO70" s="927"/>
      <c r="CP70" s="927"/>
      <c r="CQ70" s="927"/>
      <c r="CR70" s="927"/>
      <c r="CS70" s="927"/>
      <c r="CT70" s="927"/>
      <c r="CU70" s="927"/>
      <c r="CV70" s="927"/>
      <c r="CW70" s="927"/>
      <c r="CX70" s="927"/>
      <c r="CY70" s="928"/>
      <c r="CZ70" s="941"/>
      <c r="DA70" s="941"/>
      <c r="DB70" s="941"/>
      <c r="DC70" s="941"/>
      <c r="DD70" s="941"/>
      <c r="DE70" s="941"/>
      <c r="DF70" s="941"/>
      <c r="DG70" s="941"/>
      <c r="DH70" s="941"/>
      <c r="DI70" s="941"/>
      <c r="DJ70" s="941"/>
      <c r="DK70" s="941"/>
      <c r="DL70" s="941"/>
      <c r="DM70" s="941"/>
      <c r="DN70" s="941"/>
      <c r="DO70" s="941"/>
      <c r="DP70" s="941"/>
      <c r="DQ70" s="941"/>
      <c r="DR70" s="941"/>
      <c r="DS70" s="941"/>
      <c r="DT70" s="941"/>
      <c r="DU70" s="941"/>
      <c r="DV70" s="941"/>
      <c r="DW70" s="942"/>
      <c r="DX70" s="902"/>
    </row>
    <row r="71" spans="2:128" ht="15.75" thickBot="1" x14ac:dyDescent="0.25">
      <c r="B71" s="929"/>
      <c r="C71" s="930"/>
      <c r="D71" s="931"/>
      <c r="E71" s="931"/>
      <c r="F71" s="931"/>
      <c r="G71" s="931"/>
      <c r="H71" s="931"/>
      <c r="I71" s="931"/>
      <c r="J71" s="931"/>
      <c r="K71" s="931"/>
      <c r="L71" s="931"/>
      <c r="M71" s="931"/>
      <c r="N71" s="931"/>
      <c r="O71" s="931"/>
      <c r="P71" s="931"/>
      <c r="Q71" s="931"/>
      <c r="R71" s="932"/>
      <c r="S71" s="931"/>
      <c r="T71" s="931"/>
      <c r="U71" s="933" t="s">
        <v>127</v>
      </c>
      <c r="V71" s="934" t="s">
        <v>508</v>
      </c>
      <c r="W71" s="935" t="s">
        <v>498</v>
      </c>
      <c r="X71" s="936">
        <f>SUM(X60:X70)</f>
        <v>616.41999999999996</v>
      </c>
      <c r="Y71" s="936">
        <f t="shared" ref="Y71:CJ71" si="16">SUM(Y60:Y70)</f>
        <v>1254.26</v>
      </c>
      <c r="Z71" s="936">
        <f t="shared" si="16"/>
        <v>2529.94</v>
      </c>
      <c r="AA71" s="936">
        <f t="shared" si="16"/>
        <v>3847.424</v>
      </c>
      <c r="AB71" s="936">
        <f t="shared" si="16"/>
        <v>4592.3280000000004</v>
      </c>
      <c r="AC71" s="936">
        <f t="shared" si="16"/>
        <v>713.75408345307721</v>
      </c>
      <c r="AD71" s="936">
        <f t="shared" si="16"/>
        <v>712.47793485691454</v>
      </c>
      <c r="AE71" s="936">
        <f t="shared" si="16"/>
        <v>713.02215919829678</v>
      </c>
      <c r="AF71" s="936">
        <f t="shared" si="16"/>
        <v>721.97208136561244</v>
      </c>
      <c r="AG71" s="936">
        <f t="shared" si="16"/>
        <v>716.1671734355989</v>
      </c>
      <c r="AH71" s="936">
        <f t="shared" si="16"/>
        <v>717.90816090182489</v>
      </c>
      <c r="AI71" s="936">
        <f t="shared" si="16"/>
        <v>707.02720011297322</v>
      </c>
      <c r="AJ71" s="936">
        <f t="shared" si="16"/>
        <v>701.96797029105994</v>
      </c>
      <c r="AK71" s="936">
        <f t="shared" si="16"/>
        <v>705.33036655317505</v>
      </c>
      <c r="AL71" s="936">
        <f t="shared" si="16"/>
        <v>800.87318204280405</v>
      </c>
      <c r="AM71" s="936">
        <f t="shared" si="16"/>
        <v>985.25644057069644</v>
      </c>
      <c r="AN71" s="936">
        <f t="shared" si="16"/>
        <v>1881.9959717549636</v>
      </c>
      <c r="AO71" s="936">
        <f t="shared" si="16"/>
        <v>994.66920996883789</v>
      </c>
      <c r="AP71" s="936">
        <f t="shared" si="16"/>
        <v>801.31031038805895</v>
      </c>
      <c r="AQ71" s="936">
        <f t="shared" si="16"/>
        <v>756.45700081776033</v>
      </c>
      <c r="AR71" s="936">
        <f t="shared" si="16"/>
        <v>835.48120850820442</v>
      </c>
      <c r="AS71" s="936">
        <f t="shared" si="16"/>
        <v>890.00256201590946</v>
      </c>
      <c r="AT71" s="936">
        <f t="shared" si="16"/>
        <v>846.13089311130716</v>
      </c>
      <c r="AU71" s="936">
        <f t="shared" si="16"/>
        <v>753.13173873408971</v>
      </c>
      <c r="AV71" s="936">
        <f t="shared" si="16"/>
        <v>833.28534299744206</v>
      </c>
      <c r="AW71" s="936">
        <f t="shared" si="16"/>
        <v>1037.3329092423778</v>
      </c>
      <c r="AX71" s="936">
        <f t="shared" si="16"/>
        <v>1935.3743521434371</v>
      </c>
      <c r="AY71" s="936">
        <f t="shared" si="16"/>
        <v>1049.3820498670232</v>
      </c>
      <c r="AZ71" s="936">
        <f t="shared" si="16"/>
        <v>857.39097128369883</v>
      </c>
      <c r="BA71" s="936">
        <f t="shared" si="16"/>
        <v>764.67742823579135</v>
      </c>
      <c r="BB71" s="936">
        <f t="shared" si="16"/>
        <v>771.24532786168606</v>
      </c>
      <c r="BC71" s="936">
        <f t="shared" si="16"/>
        <v>777.97742497822821</v>
      </c>
      <c r="BD71" s="936">
        <f t="shared" si="16"/>
        <v>784.8778245226838</v>
      </c>
      <c r="BE71" s="936">
        <f t="shared" si="16"/>
        <v>791.9507340557509</v>
      </c>
      <c r="BF71" s="936">
        <f t="shared" si="16"/>
        <v>799.2004663271448</v>
      </c>
      <c r="BG71" s="936">
        <f t="shared" si="16"/>
        <v>806.6314419053233</v>
      </c>
      <c r="BH71" s="936">
        <f t="shared" si="16"/>
        <v>814.24819187295634</v>
      </c>
      <c r="BI71" s="936">
        <f t="shared" si="16"/>
        <v>822.05536058978009</v>
      </c>
      <c r="BJ71" s="936">
        <f t="shared" si="16"/>
        <v>830.05770852452474</v>
      </c>
      <c r="BK71" s="936">
        <f t="shared" si="16"/>
        <v>986.64361515763767</v>
      </c>
      <c r="BL71" s="936">
        <f t="shared" si="16"/>
        <v>1267.1869569565788</v>
      </c>
      <c r="BM71" s="936">
        <f t="shared" si="16"/>
        <v>2217.1581104254929</v>
      </c>
      <c r="BN71" s="936">
        <f t="shared" si="16"/>
        <v>1284.6377052311304</v>
      </c>
      <c r="BO71" s="936">
        <f t="shared" si="16"/>
        <v>996.9246274069086</v>
      </c>
      <c r="BP71" s="936">
        <f t="shared" si="16"/>
        <v>882.4525226370813</v>
      </c>
      <c r="BQ71" s="936">
        <f t="shared" si="16"/>
        <v>891.96479962300839</v>
      </c>
      <c r="BR71" s="936">
        <f t="shared" si="16"/>
        <v>901.71488353358347</v>
      </c>
      <c r="BS71" s="936">
        <f t="shared" si="16"/>
        <v>911.70871954192307</v>
      </c>
      <c r="BT71" s="936">
        <f t="shared" si="16"/>
        <v>921.95240145047103</v>
      </c>
      <c r="BU71" s="936">
        <f t="shared" si="16"/>
        <v>1031.5734254067329</v>
      </c>
      <c r="BV71" s="936">
        <f t="shared" si="16"/>
        <v>1240.5781937119011</v>
      </c>
      <c r="BW71" s="936">
        <f t="shared" si="16"/>
        <v>2143.7007687246987</v>
      </c>
      <c r="BX71" s="936">
        <f t="shared" si="16"/>
        <v>1262.916626862816</v>
      </c>
      <c r="BY71" s="936">
        <f t="shared" si="16"/>
        <v>1076.2639127043865</v>
      </c>
      <c r="BZ71" s="936">
        <f t="shared" si="16"/>
        <v>989.02219319199617</v>
      </c>
      <c r="CA71" s="936">
        <f t="shared" si="16"/>
        <v>1001.1987119417959</v>
      </c>
      <c r="CB71" s="936">
        <f t="shared" si="16"/>
        <v>1013.6796436603408</v>
      </c>
      <c r="CC71" s="936">
        <f t="shared" si="16"/>
        <v>1026.4725986718493</v>
      </c>
      <c r="CD71" s="936">
        <f t="shared" si="16"/>
        <v>1039.5853775586454</v>
      </c>
      <c r="CE71" s="936">
        <f t="shared" si="16"/>
        <v>1282.9164759176115</v>
      </c>
      <c r="CF71" s="936">
        <f t="shared" si="16"/>
        <v>1526.5835892355517</v>
      </c>
      <c r="CG71" s="936">
        <f t="shared" si="16"/>
        <v>2000.4856178864402</v>
      </c>
      <c r="CH71" s="936">
        <f t="shared" si="16"/>
        <v>1555.1786722536012</v>
      </c>
      <c r="CI71" s="936">
        <f t="shared" si="16"/>
        <v>1340.1240779799414</v>
      </c>
      <c r="CJ71" s="936">
        <f t="shared" si="16"/>
        <v>1224.5616313494399</v>
      </c>
      <c r="CK71" s="936">
        <f t="shared" ref="CK71:CY71" si="17">SUM(CK60:CK70)</f>
        <v>1438.3911048031757</v>
      </c>
      <c r="CL71" s="936">
        <f t="shared" si="17"/>
        <v>2346.4590025932548</v>
      </c>
      <c r="CM71" s="936">
        <f t="shared" si="17"/>
        <v>1470.7438165780866</v>
      </c>
      <c r="CN71" s="936">
        <f t="shared" si="17"/>
        <v>1289.2867821625387</v>
      </c>
      <c r="CO71" s="936">
        <f t="shared" si="17"/>
        <v>1207.370634386602</v>
      </c>
      <c r="CP71" s="936">
        <f t="shared" si="17"/>
        <v>1225.0058641662667</v>
      </c>
      <c r="CQ71" s="936">
        <f t="shared" si="17"/>
        <v>1243.0819746904235</v>
      </c>
      <c r="CR71" s="936">
        <f t="shared" si="17"/>
        <v>1261.6099879776841</v>
      </c>
      <c r="CS71" s="936">
        <f t="shared" si="17"/>
        <v>1280.6012015971262</v>
      </c>
      <c r="CT71" s="936">
        <f t="shared" si="17"/>
        <v>1399.1884455570544</v>
      </c>
      <c r="CU71" s="936">
        <f t="shared" si="17"/>
        <v>1617.3835893659805</v>
      </c>
      <c r="CV71" s="936">
        <f t="shared" si="17"/>
        <v>2529.9262992701297</v>
      </c>
      <c r="CW71" s="936">
        <f t="shared" si="17"/>
        <v>1658.7977956718828</v>
      </c>
      <c r="CX71" s="936">
        <f t="shared" si="17"/>
        <v>1482.0421107336801</v>
      </c>
      <c r="CY71" s="937">
        <f t="shared" si="17"/>
        <v>1404.9448461720222</v>
      </c>
      <c r="CZ71" s="941"/>
      <c r="DA71" s="941"/>
      <c r="DB71" s="941"/>
      <c r="DC71" s="941"/>
      <c r="DD71" s="941"/>
      <c r="DE71" s="941"/>
      <c r="DF71" s="941"/>
      <c r="DG71" s="941"/>
      <c r="DH71" s="941"/>
      <c r="DI71" s="941"/>
      <c r="DJ71" s="941"/>
      <c r="DK71" s="941"/>
      <c r="DL71" s="941"/>
      <c r="DM71" s="941"/>
      <c r="DN71" s="941"/>
      <c r="DO71" s="941"/>
      <c r="DP71" s="941"/>
      <c r="DQ71" s="941"/>
      <c r="DR71" s="941"/>
      <c r="DS71" s="941"/>
      <c r="DT71" s="941"/>
      <c r="DU71" s="941"/>
      <c r="DV71" s="941"/>
      <c r="DW71" s="942"/>
      <c r="DX71" s="902"/>
    </row>
    <row r="72" spans="2:128" ht="38.25" x14ac:dyDescent="0.2">
      <c r="B72" s="881" t="s">
        <v>493</v>
      </c>
      <c r="C72" s="882" t="s">
        <v>893</v>
      </c>
      <c r="D72" s="883" t="s">
        <v>894</v>
      </c>
      <c r="E72" s="884" t="s">
        <v>550</v>
      </c>
      <c r="F72" s="885" t="s">
        <v>780</v>
      </c>
      <c r="G72" s="886" t="s">
        <v>781</v>
      </c>
      <c r="H72" s="887" t="s">
        <v>495</v>
      </c>
      <c r="I72" s="888">
        <f>MAX(X72:AV72)</f>
        <v>1.9</v>
      </c>
      <c r="J72" s="887">
        <f>SUMPRODUCT($X$2:$CY$2,$X72:$CY72)*365</f>
        <v>13816.13659643374</v>
      </c>
      <c r="K72" s="887">
        <f>SUMPRODUCT($X$2:$CY$2,$X73:$CY73)+SUMPRODUCT($X$2:$CY$2,$X74:$CY74)+SUMPRODUCT($X$2:$CY$2,$X75:$CY75)</f>
        <v>6182.7569124787278</v>
      </c>
      <c r="L72" s="887">
        <f>SUMPRODUCT($X$2:$CY$2,$X76:$CY76) +SUMPRODUCT($X$2:$CY$2,$X77:$CY77)</f>
        <v>190.20625318315433</v>
      </c>
      <c r="M72" s="887">
        <f>SUMPRODUCT($X$2:$CY$2,$X78:$CY78)</f>
        <v>0</v>
      </c>
      <c r="N72" s="887">
        <f>SUMPRODUCT($X$2:$CY$2,$X81:$CY81) +SUMPRODUCT($X$2:$CY$2,$X82:$CY82)</f>
        <v>0</v>
      </c>
      <c r="O72" s="887">
        <f>SUMPRODUCT($X$2:$CY$2,$X79:$CY79) +SUMPRODUCT($X$2:$CY$2,$X80:$CY80) +SUMPRODUCT($X$2:$CY$2,$X83:$CY83)</f>
        <v>0</v>
      </c>
      <c r="P72" s="887">
        <f>SUM(K72:O72)</f>
        <v>6372.9631656618822</v>
      </c>
      <c r="Q72" s="887">
        <f>(SUM(K72:M72)*100000)/(J72*1000)</f>
        <v>46.126955398710294</v>
      </c>
      <c r="R72" s="889">
        <f>(P72*100000)/(J72*1000)</f>
        <v>46.126955398710294</v>
      </c>
      <c r="S72" s="890">
        <v>3</v>
      </c>
      <c r="T72" s="891">
        <v>3</v>
      </c>
      <c r="U72" s="892" t="s">
        <v>496</v>
      </c>
      <c r="V72" s="893" t="s">
        <v>124</v>
      </c>
      <c r="W72" s="894" t="s">
        <v>75</v>
      </c>
      <c r="X72" s="895"/>
      <c r="Y72" s="895"/>
      <c r="Z72" s="895"/>
      <c r="AA72" s="895"/>
      <c r="AB72" s="895"/>
      <c r="AC72" s="895"/>
      <c r="AD72" s="895"/>
      <c r="AE72" s="895"/>
      <c r="AF72" s="895"/>
      <c r="AG72" s="895"/>
      <c r="AH72" s="895">
        <v>1.9</v>
      </c>
      <c r="AI72" s="895">
        <v>1.9</v>
      </c>
      <c r="AJ72" s="895">
        <v>1.9</v>
      </c>
      <c r="AK72" s="896">
        <v>1.9</v>
      </c>
      <c r="AL72" s="896">
        <v>1.9</v>
      </c>
      <c r="AM72" s="896">
        <v>1.9</v>
      </c>
      <c r="AN72" s="896">
        <v>1.9</v>
      </c>
      <c r="AO72" s="896">
        <v>1.9</v>
      </c>
      <c r="AP72" s="896">
        <v>1.9</v>
      </c>
      <c r="AQ72" s="896">
        <v>1.9</v>
      </c>
      <c r="AR72" s="896">
        <v>1.9</v>
      </c>
      <c r="AS72" s="896">
        <v>1.9</v>
      </c>
      <c r="AT72" s="896">
        <v>1.9</v>
      </c>
      <c r="AU72" s="896">
        <v>1.9</v>
      </c>
      <c r="AV72" s="896">
        <v>1.9</v>
      </c>
      <c r="AW72" s="896">
        <v>1.9</v>
      </c>
      <c r="AX72" s="896">
        <v>1.9</v>
      </c>
      <c r="AY72" s="896">
        <v>1.9</v>
      </c>
      <c r="AZ72" s="896">
        <v>1.9</v>
      </c>
      <c r="BA72" s="896">
        <v>1.9</v>
      </c>
      <c r="BB72" s="896">
        <v>1.9</v>
      </c>
      <c r="BC72" s="896">
        <v>1.9</v>
      </c>
      <c r="BD72" s="896">
        <v>1.9</v>
      </c>
      <c r="BE72" s="896">
        <v>1.9</v>
      </c>
      <c r="BF72" s="896">
        <v>1.9</v>
      </c>
      <c r="BG72" s="896">
        <v>1.9</v>
      </c>
      <c r="BH72" s="896">
        <v>1.9</v>
      </c>
      <c r="BI72" s="896">
        <v>1.9</v>
      </c>
      <c r="BJ72" s="896">
        <v>1.9</v>
      </c>
      <c r="BK72" s="896">
        <v>1.9</v>
      </c>
      <c r="BL72" s="896">
        <v>1.9</v>
      </c>
      <c r="BM72" s="896">
        <v>1.9</v>
      </c>
      <c r="BN72" s="896">
        <v>1.9</v>
      </c>
      <c r="BO72" s="896">
        <v>1.9</v>
      </c>
      <c r="BP72" s="896">
        <v>1.9</v>
      </c>
      <c r="BQ72" s="896">
        <v>1.9</v>
      </c>
      <c r="BR72" s="896">
        <v>1.9</v>
      </c>
      <c r="BS72" s="896">
        <v>1.9</v>
      </c>
      <c r="BT72" s="896">
        <v>1.9</v>
      </c>
      <c r="BU72" s="896">
        <v>1.9</v>
      </c>
      <c r="BV72" s="896">
        <v>1.9</v>
      </c>
      <c r="BW72" s="896">
        <v>1.9</v>
      </c>
      <c r="BX72" s="896">
        <v>1.9</v>
      </c>
      <c r="BY72" s="896">
        <v>1.9</v>
      </c>
      <c r="BZ72" s="896">
        <v>1.9</v>
      </c>
      <c r="CA72" s="896">
        <v>1.9</v>
      </c>
      <c r="CB72" s="896">
        <v>1.9</v>
      </c>
      <c r="CC72" s="896">
        <v>1.9</v>
      </c>
      <c r="CD72" s="896">
        <v>1.9</v>
      </c>
      <c r="CE72" s="897">
        <v>1.9</v>
      </c>
      <c r="CF72" s="897">
        <v>1.9</v>
      </c>
      <c r="CG72" s="897">
        <v>1.9</v>
      </c>
      <c r="CH72" s="897">
        <v>1.9</v>
      </c>
      <c r="CI72" s="897">
        <v>1.9</v>
      </c>
      <c r="CJ72" s="897">
        <v>1.9</v>
      </c>
      <c r="CK72" s="897">
        <v>1.9</v>
      </c>
      <c r="CL72" s="897">
        <v>1.9</v>
      </c>
      <c r="CM72" s="897">
        <v>1.9</v>
      </c>
      <c r="CN72" s="897">
        <v>1.9</v>
      </c>
      <c r="CO72" s="897">
        <v>1.9</v>
      </c>
      <c r="CP72" s="897">
        <v>1.9</v>
      </c>
      <c r="CQ72" s="897">
        <v>1.9</v>
      </c>
      <c r="CR72" s="897">
        <v>1.9</v>
      </c>
      <c r="CS72" s="897">
        <v>1.9</v>
      </c>
      <c r="CT72" s="897">
        <v>1.9</v>
      </c>
      <c r="CU72" s="897">
        <v>1.9</v>
      </c>
      <c r="CV72" s="897">
        <v>1.9</v>
      </c>
      <c r="CW72" s="897">
        <v>1.9</v>
      </c>
      <c r="CX72" s="897">
        <v>1.9</v>
      </c>
      <c r="CY72" s="898">
        <v>1.9</v>
      </c>
      <c r="CZ72" s="941"/>
      <c r="DA72" s="941"/>
      <c r="DB72" s="941"/>
      <c r="DC72" s="941"/>
      <c r="DD72" s="941"/>
      <c r="DE72" s="941"/>
      <c r="DF72" s="941"/>
      <c r="DG72" s="941"/>
      <c r="DH72" s="941"/>
      <c r="DI72" s="941"/>
      <c r="DJ72" s="941"/>
      <c r="DK72" s="941"/>
      <c r="DL72" s="941"/>
      <c r="DM72" s="941"/>
      <c r="DN72" s="941"/>
      <c r="DO72" s="941"/>
      <c r="DP72" s="941"/>
      <c r="DQ72" s="941"/>
      <c r="DR72" s="941"/>
      <c r="DS72" s="941"/>
      <c r="DT72" s="941"/>
      <c r="DU72" s="941"/>
      <c r="DV72" s="941"/>
      <c r="DW72" s="942"/>
      <c r="DX72" s="902"/>
    </row>
    <row r="73" spans="2:128" x14ac:dyDescent="0.2">
      <c r="B73" s="903"/>
      <c r="C73" s="904"/>
      <c r="D73" s="905"/>
      <c r="E73" s="906"/>
      <c r="F73" s="906"/>
      <c r="G73" s="905"/>
      <c r="H73" s="906"/>
      <c r="I73" s="906"/>
      <c r="J73" s="906"/>
      <c r="K73" s="906"/>
      <c r="L73" s="906"/>
      <c r="M73" s="906"/>
      <c r="N73" s="906"/>
      <c r="O73" s="906"/>
      <c r="P73" s="906"/>
      <c r="Q73" s="906"/>
      <c r="R73" s="907"/>
      <c r="S73" s="906"/>
      <c r="T73" s="906"/>
      <c r="U73" s="908" t="s">
        <v>497</v>
      </c>
      <c r="V73" s="893" t="s">
        <v>124</v>
      </c>
      <c r="W73" s="894" t="s">
        <v>498</v>
      </c>
      <c r="X73" s="895">
        <v>93</v>
      </c>
      <c r="Y73" s="895">
        <v>187</v>
      </c>
      <c r="Z73" s="895">
        <v>374</v>
      </c>
      <c r="AA73" s="895">
        <v>560</v>
      </c>
      <c r="AB73" s="895">
        <v>654</v>
      </c>
      <c r="AC73" s="895">
        <v>62</v>
      </c>
      <c r="AD73" s="895">
        <v>125</v>
      </c>
      <c r="AE73" s="895">
        <v>249</v>
      </c>
      <c r="AF73" s="895">
        <v>374</v>
      </c>
      <c r="AG73" s="895">
        <v>436</v>
      </c>
      <c r="AH73" s="895"/>
      <c r="AI73" s="895"/>
      <c r="AJ73" s="895"/>
      <c r="AK73" s="896"/>
      <c r="AL73" s="896">
        <v>22.163</v>
      </c>
      <c r="AM73" s="896">
        <v>66.48899999999999</v>
      </c>
      <c r="AN73" s="896">
        <v>265.95599999999996</v>
      </c>
      <c r="AO73" s="896">
        <v>66.48899999999999</v>
      </c>
      <c r="AP73" s="896">
        <v>22.163</v>
      </c>
      <c r="AQ73" s="896">
        <v>6.5442000000000027</v>
      </c>
      <c r="AR73" s="896">
        <v>16.360500000000005</v>
      </c>
      <c r="AS73" s="896">
        <v>22.904700000000005</v>
      </c>
      <c r="AT73" s="896">
        <v>16.360500000000005</v>
      </c>
      <c r="AU73" s="896">
        <v>3.2721000000000013</v>
      </c>
      <c r="AV73" s="896">
        <v>22.163</v>
      </c>
      <c r="AW73" s="896">
        <v>66.48899999999999</v>
      </c>
      <c r="AX73" s="896">
        <v>265.95599999999996</v>
      </c>
      <c r="AY73" s="896">
        <v>66.48899999999999</v>
      </c>
      <c r="AZ73" s="896">
        <v>22.163</v>
      </c>
      <c r="BA73" s="896"/>
      <c r="BB73" s="896"/>
      <c r="BC73" s="896"/>
      <c r="BD73" s="896"/>
      <c r="BE73" s="896"/>
      <c r="BF73" s="896"/>
      <c r="BG73" s="896"/>
      <c r="BH73" s="896"/>
      <c r="BI73" s="896"/>
      <c r="BJ73" s="896"/>
      <c r="BK73" s="896">
        <v>28.707200000000004</v>
      </c>
      <c r="BL73" s="896">
        <v>82.849499999999992</v>
      </c>
      <c r="BM73" s="896">
        <v>288.86069999999995</v>
      </c>
      <c r="BN73" s="896">
        <v>82.849499999999992</v>
      </c>
      <c r="BO73" s="896">
        <v>25.435100000000002</v>
      </c>
      <c r="BP73" s="896"/>
      <c r="BQ73" s="896"/>
      <c r="BR73" s="896"/>
      <c r="BS73" s="896"/>
      <c r="BT73" s="896"/>
      <c r="BU73" s="896">
        <v>22.163</v>
      </c>
      <c r="BV73" s="896">
        <v>66.48899999999999</v>
      </c>
      <c r="BW73" s="896">
        <v>265.95599999999996</v>
      </c>
      <c r="BX73" s="896">
        <v>66.48899999999999</v>
      </c>
      <c r="BY73" s="896">
        <v>22.163</v>
      </c>
      <c r="BZ73" s="896"/>
      <c r="CA73" s="896"/>
      <c r="CB73" s="896"/>
      <c r="CC73" s="896"/>
      <c r="CD73" s="896"/>
      <c r="CE73" s="897">
        <v>30.539600000000014</v>
      </c>
      <c r="CF73" s="897">
        <v>61.079200000000029</v>
      </c>
      <c r="CG73" s="897">
        <v>122.15840000000006</v>
      </c>
      <c r="CH73" s="897">
        <v>61.079200000000029</v>
      </c>
      <c r="CI73" s="897">
        <v>30.539600000000014</v>
      </c>
      <c r="CJ73" s="897">
        <v>22.163</v>
      </c>
      <c r="CK73" s="897">
        <v>66.48899999999999</v>
      </c>
      <c r="CL73" s="897">
        <v>265.95599999999996</v>
      </c>
      <c r="CM73" s="897">
        <v>66.48899999999999</v>
      </c>
      <c r="CN73" s="897">
        <v>22.163</v>
      </c>
      <c r="CO73" s="897"/>
      <c r="CP73" s="897"/>
      <c r="CQ73" s="897"/>
      <c r="CR73" s="897"/>
      <c r="CS73" s="897"/>
      <c r="CT73" s="897">
        <v>22.163</v>
      </c>
      <c r="CU73" s="897">
        <v>66.48899999999999</v>
      </c>
      <c r="CV73" s="897">
        <v>265.95599999999996</v>
      </c>
      <c r="CW73" s="897">
        <v>66.48899999999999</v>
      </c>
      <c r="CX73" s="897">
        <v>22.163</v>
      </c>
      <c r="CY73" s="898"/>
      <c r="CZ73" s="941"/>
      <c r="DA73" s="941"/>
      <c r="DB73" s="941"/>
      <c r="DC73" s="941"/>
      <c r="DD73" s="941"/>
      <c r="DE73" s="941"/>
      <c r="DF73" s="941"/>
      <c r="DG73" s="941"/>
      <c r="DH73" s="941"/>
      <c r="DI73" s="941"/>
      <c r="DJ73" s="941"/>
      <c r="DK73" s="941"/>
      <c r="DL73" s="941"/>
      <c r="DM73" s="941"/>
      <c r="DN73" s="941"/>
      <c r="DO73" s="941"/>
      <c r="DP73" s="941"/>
      <c r="DQ73" s="941"/>
      <c r="DR73" s="941"/>
      <c r="DS73" s="941"/>
      <c r="DT73" s="941"/>
      <c r="DU73" s="941"/>
      <c r="DV73" s="941"/>
      <c r="DW73" s="942"/>
      <c r="DX73" s="902"/>
    </row>
    <row r="74" spans="2:128" x14ac:dyDescent="0.2">
      <c r="B74" s="909"/>
      <c r="C74" s="910"/>
      <c r="D74" s="911"/>
      <c r="E74" s="911"/>
      <c r="F74" s="911"/>
      <c r="G74" s="911"/>
      <c r="H74" s="911"/>
      <c r="I74" s="911"/>
      <c r="J74" s="911"/>
      <c r="K74" s="911"/>
      <c r="L74" s="911"/>
      <c r="M74" s="911"/>
      <c r="N74" s="911"/>
      <c r="O74" s="911"/>
      <c r="P74" s="911"/>
      <c r="Q74" s="911"/>
      <c r="R74" s="912"/>
      <c r="S74" s="911"/>
      <c r="T74" s="911"/>
      <c r="U74" s="908" t="s">
        <v>499</v>
      </c>
      <c r="V74" s="893" t="s">
        <v>124</v>
      </c>
      <c r="W74" s="894" t="s">
        <v>498</v>
      </c>
      <c r="X74" s="895"/>
      <c r="Y74" s="895"/>
      <c r="Z74" s="895"/>
      <c r="AA74" s="895"/>
      <c r="AB74" s="895"/>
      <c r="AC74" s="895"/>
      <c r="AD74" s="895"/>
      <c r="AE74" s="895"/>
      <c r="AF74" s="895"/>
      <c r="AG74" s="895"/>
      <c r="AH74" s="895"/>
      <c r="AI74" s="895"/>
      <c r="AJ74" s="895"/>
      <c r="AK74" s="896"/>
      <c r="AL74" s="896"/>
      <c r="AM74" s="896"/>
      <c r="AN74" s="896"/>
      <c r="AO74" s="896"/>
      <c r="AP74" s="896"/>
      <c r="AQ74" s="896"/>
      <c r="AR74" s="896"/>
      <c r="AS74" s="896"/>
      <c r="AT74" s="896"/>
      <c r="AU74" s="896"/>
      <c r="AV74" s="896"/>
      <c r="AW74" s="896"/>
      <c r="AX74" s="896"/>
      <c r="AY74" s="896"/>
      <c r="AZ74" s="896"/>
      <c r="BA74" s="896"/>
      <c r="BB74" s="896"/>
      <c r="BC74" s="896"/>
      <c r="BD74" s="896"/>
      <c r="BE74" s="896"/>
      <c r="BF74" s="896"/>
      <c r="BG74" s="896"/>
      <c r="BH74" s="896"/>
      <c r="BI74" s="896"/>
      <c r="BJ74" s="896"/>
      <c r="BK74" s="896"/>
      <c r="BL74" s="896"/>
      <c r="BM74" s="896"/>
      <c r="BN74" s="896"/>
      <c r="BO74" s="896"/>
      <c r="BP74" s="896"/>
      <c r="BQ74" s="896"/>
      <c r="BR74" s="896"/>
      <c r="BS74" s="896"/>
      <c r="BT74" s="896"/>
      <c r="BU74" s="896"/>
      <c r="BV74" s="896"/>
      <c r="BW74" s="896"/>
      <c r="BX74" s="896"/>
      <c r="BY74" s="896"/>
      <c r="BZ74" s="896"/>
      <c r="CA74" s="896"/>
      <c r="CB74" s="896"/>
      <c r="CC74" s="896"/>
      <c r="CD74" s="896"/>
      <c r="CE74" s="897"/>
      <c r="CF74" s="897"/>
      <c r="CG74" s="897"/>
      <c r="CH74" s="897"/>
      <c r="CI74" s="897"/>
      <c r="CJ74" s="897"/>
      <c r="CK74" s="897"/>
      <c r="CL74" s="897"/>
      <c r="CM74" s="897"/>
      <c r="CN74" s="897"/>
      <c r="CO74" s="897"/>
      <c r="CP74" s="897"/>
      <c r="CQ74" s="897"/>
      <c r="CR74" s="897"/>
      <c r="CS74" s="897"/>
      <c r="CT74" s="897"/>
      <c r="CU74" s="897"/>
      <c r="CV74" s="897"/>
      <c r="CW74" s="897"/>
      <c r="CX74" s="897"/>
      <c r="CY74" s="898"/>
      <c r="CZ74" s="941"/>
      <c r="DA74" s="941"/>
      <c r="DB74" s="941"/>
      <c r="DC74" s="941"/>
      <c r="DD74" s="941"/>
      <c r="DE74" s="941"/>
      <c r="DF74" s="941"/>
      <c r="DG74" s="941"/>
      <c r="DH74" s="941"/>
      <c r="DI74" s="941"/>
      <c r="DJ74" s="941"/>
      <c r="DK74" s="941"/>
      <c r="DL74" s="941"/>
      <c r="DM74" s="941"/>
      <c r="DN74" s="941"/>
      <c r="DO74" s="941"/>
      <c r="DP74" s="941"/>
      <c r="DQ74" s="941"/>
      <c r="DR74" s="941"/>
      <c r="DS74" s="941"/>
      <c r="DT74" s="941"/>
      <c r="DU74" s="941"/>
      <c r="DV74" s="941"/>
      <c r="DW74" s="942"/>
      <c r="DX74" s="902"/>
    </row>
    <row r="75" spans="2:128" x14ac:dyDescent="0.2">
      <c r="B75" s="909"/>
      <c r="C75" s="910"/>
      <c r="D75" s="911"/>
      <c r="E75" s="911"/>
      <c r="F75" s="911"/>
      <c r="G75" s="911"/>
      <c r="H75" s="911"/>
      <c r="I75" s="911"/>
      <c r="J75" s="911"/>
      <c r="K75" s="911"/>
      <c r="L75" s="911"/>
      <c r="M75" s="911"/>
      <c r="N75" s="911"/>
      <c r="O75" s="911"/>
      <c r="P75" s="911"/>
      <c r="Q75" s="911"/>
      <c r="R75" s="912"/>
      <c r="S75" s="911"/>
      <c r="T75" s="911"/>
      <c r="U75" s="908" t="s">
        <v>772</v>
      </c>
      <c r="V75" s="893" t="s">
        <v>124</v>
      </c>
      <c r="W75" s="894" t="s">
        <v>498</v>
      </c>
      <c r="X75" s="895">
        <v>3.3480000000000003</v>
      </c>
      <c r="Y75" s="895">
        <v>10.08</v>
      </c>
      <c r="Z75" s="895">
        <v>23.544</v>
      </c>
      <c r="AA75" s="895">
        <v>43.704000000000008</v>
      </c>
      <c r="AB75" s="895">
        <v>67.248000000000005</v>
      </c>
      <c r="AC75" s="895">
        <v>69.48</v>
      </c>
      <c r="AD75" s="895">
        <v>73.98</v>
      </c>
      <c r="AE75" s="895">
        <v>82.944000000000003</v>
      </c>
      <c r="AF75" s="895">
        <v>96.408000000000015</v>
      </c>
      <c r="AG75" s="895">
        <v>112.104</v>
      </c>
      <c r="AH75" s="895">
        <v>112.104</v>
      </c>
      <c r="AI75" s="895">
        <v>112.104</v>
      </c>
      <c r="AJ75" s="895">
        <v>112.104</v>
      </c>
      <c r="AK75" s="896">
        <v>112.104</v>
      </c>
      <c r="AL75" s="896">
        <v>112.104</v>
      </c>
      <c r="AM75" s="896">
        <v>112.104</v>
      </c>
      <c r="AN75" s="896">
        <v>112.104</v>
      </c>
      <c r="AO75" s="896">
        <v>112.104</v>
      </c>
      <c r="AP75" s="896">
        <v>112.104</v>
      </c>
      <c r="AQ75" s="896">
        <v>112.104</v>
      </c>
      <c r="AR75" s="896">
        <v>112.104</v>
      </c>
      <c r="AS75" s="896">
        <v>112.104</v>
      </c>
      <c r="AT75" s="896">
        <v>112.104</v>
      </c>
      <c r="AU75" s="896">
        <v>112.104</v>
      </c>
      <c r="AV75" s="896">
        <v>112.104</v>
      </c>
      <c r="AW75" s="896">
        <v>112.104</v>
      </c>
      <c r="AX75" s="896">
        <v>112.104</v>
      </c>
      <c r="AY75" s="896">
        <v>112.104</v>
      </c>
      <c r="AZ75" s="896">
        <v>112.104</v>
      </c>
      <c r="BA75" s="896">
        <v>112.104</v>
      </c>
      <c r="BB75" s="896">
        <v>112.104</v>
      </c>
      <c r="BC75" s="896">
        <v>112.104</v>
      </c>
      <c r="BD75" s="896">
        <v>112.104</v>
      </c>
      <c r="BE75" s="896">
        <v>112.104</v>
      </c>
      <c r="BF75" s="896">
        <v>112.104</v>
      </c>
      <c r="BG75" s="896">
        <v>112.104</v>
      </c>
      <c r="BH75" s="896">
        <v>112.104</v>
      </c>
      <c r="BI75" s="896">
        <v>112.104</v>
      </c>
      <c r="BJ75" s="896">
        <v>112.104</v>
      </c>
      <c r="BK75" s="896">
        <v>112.104</v>
      </c>
      <c r="BL75" s="896">
        <v>112.104</v>
      </c>
      <c r="BM75" s="896">
        <v>112.104</v>
      </c>
      <c r="BN75" s="896">
        <v>112.104</v>
      </c>
      <c r="BO75" s="896">
        <v>112.104</v>
      </c>
      <c r="BP75" s="896">
        <v>112.104</v>
      </c>
      <c r="BQ75" s="896">
        <v>112.104</v>
      </c>
      <c r="BR75" s="896">
        <v>112.104</v>
      </c>
      <c r="BS75" s="896">
        <v>112.104</v>
      </c>
      <c r="BT75" s="896">
        <v>112.104</v>
      </c>
      <c r="BU75" s="896">
        <v>112.104</v>
      </c>
      <c r="BV75" s="896">
        <v>112.104</v>
      </c>
      <c r="BW75" s="896">
        <v>112.104</v>
      </c>
      <c r="BX75" s="896">
        <v>112.104</v>
      </c>
      <c r="BY75" s="896">
        <v>112.104</v>
      </c>
      <c r="BZ75" s="896">
        <v>112.104</v>
      </c>
      <c r="CA75" s="896">
        <v>112.104</v>
      </c>
      <c r="CB75" s="896">
        <v>112.104</v>
      </c>
      <c r="CC75" s="896">
        <v>112.104</v>
      </c>
      <c r="CD75" s="896">
        <v>112.104</v>
      </c>
      <c r="CE75" s="897">
        <v>112.104</v>
      </c>
      <c r="CF75" s="897">
        <v>112.104</v>
      </c>
      <c r="CG75" s="897">
        <v>112.104</v>
      </c>
      <c r="CH75" s="897">
        <v>112.104</v>
      </c>
      <c r="CI75" s="897">
        <v>112.104</v>
      </c>
      <c r="CJ75" s="897">
        <v>112.104</v>
      </c>
      <c r="CK75" s="897">
        <v>112.104</v>
      </c>
      <c r="CL75" s="897">
        <v>112.104</v>
      </c>
      <c r="CM75" s="897">
        <v>112.104</v>
      </c>
      <c r="CN75" s="897">
        <v>112.104</v>
      </c>
      <c r="CO75" s="897">
        <v>112.104</v>
      </c>
      <c r="CP75" s="897">
        <v>112.104</v>
      </c>
      <c r="CQ75" s="897">
        <v>112.104</v>
      </c>
      <c r="CR75" s="897">
        <v>112.104</v>
      </c>
      <c r="CS75" s="897">
        <v>112.104</v>
      </c>
      <c r="CT75" s="897">
        <v>112.104</v>
      </c>
      <c r="CU75" s="897">
        <v>112.104</v>
      </c>
      <c r="CV75" s="897">
        <v>112.104</v>
      </c>
      <c r="CW75" s="897">
        <v>112.104</v>
      </c>
      <c r="CX75" s="897">
        <v>112.104</v>
      </c>
      <c r="CY75" s="898">
        <v>112.104</v>
      </c>
      <c r="CZ75" s="941"/>
      <c r="DA75" s="941"/>
      <c r="DB75" s="941"/>
      <c r="DC75" s="941"/>
      <c r="DD75" s="941"/>
      <c r="DE75" s="941"/>
      <c r="DF75" s="941"/>
      <c r="DG75" s="941"/>
      <c r="DH75" s="941"/>
      <c r="DI75" s="941"/>
      <c r="DJ75" s="941"/>
      <c r="DK75" s="941"/>
      <c r="DL75" s="941"/>
      <c r="DM75" s="941"/>
      <c r="DN75" s="941"/>
      <c r="DO75" s="941"/>
      <c r="DP75" s="941"/>
      <c r="DQ75" s="941"/>
      <c r="DR75" s="941"/>
      <c r="DS75" s="941"/>
      <c r="DT75" s="941"/>
      <c r="DU75" s="941"/>
      <c r="DV75" s="941"/>
      <c r="DW75" s="942"/>
      <c r="DX75" s="902"/>
    </row>
    <row r="76" spans="2:128" x14ac:dyDescent="0.2">
      <c r="B76" s="913"/>
      <c r="C76" s="914"/>
      <c r="D76" s="915"/>
      <c r="E76" s="915"/>
      <c r="F76" s="915"/>
      <c r="G76" s="915"/>
      <c r="H76" s="915"/>
      <c r="I76" s="915"/>
      <c r="J76" s="915"/>
      <c r="K76" s="915"/>
      <c r="L76" s="915"/>
      <c r="M76" s="915"/>
      <c r="N76" s="915"/>
      <c r="O76" s="915"/>
      <c r="P76" s="915"/>
      <c r="Q76" s="915"/>
      <c r="R76" s="916"/>
      <c r="S76" s="915"/>
      <c r="T76" s="915"/>
      <c r="U76" s="908" t="s">
        <v>500</v>
      </c>
      <c r="V76" s="893" t="s">
        <v>124</v>
      </c>
      <c r="W76" s="917" t="s">
        <v>498</v>
      </c>
      <c r="X76" s="895"/>
      <c r="Y76" s="895"/>
      <c r="Z76" s="895"/>
      <c r="AA76" s="895"/>
      <c r="AB76" s="895"/>
      <c r="AC76" s="895"/>
      <c r="AD76" s="895"/>
      <c r="AE76" s="895"/>
      <c r="AF76" s="895"/>
      <c r="AG76" s="895"/>
      <c r="AH76" s="895">
        <v>0.4000048000000021</v>
      </c>
      <c r="AI76" s="895">
        <v>0.4000048000000021</v>
      </c>
      <c r="AJ76" s="895">
        <v>0.4000048000000021</v>
      </c>
      <c r="AK76" s="896">
        <v>0.4000048000000021</v>
      </c>
      <c r="AL76" s="896">
        <v>0.4000048000000021</v>
      </c>
      <c r="AM76" s="896">
        <v>0.4000048000000021</v>
      </c>
      <c r="AN76" s="896">
        <v>0.4000048000000021</v>
      </c>
      <c r="AO76" s="896">
        <v>0.4000048000000021</v>
      </c>
      <c r="AP76" s="896">
        <v>0.4000048000000021</v>
      </c>
      <c r="AQ76" s="896">
        <v>0.4000048000000021</v>
      </c>
      <c r="AR76" s="896">
        <v>0.4000048000000021</v>
      </c>
      <c r="AS76" s="896">
        <v>0.4000048000000021</v>
      </c>
      <c r="AT76" s="896">
        <v>0.4000048000000021</v>
      </c>
      <c r="AU76" s="896">
        <v>0.4000048000000021</v>
      </c>
      <c r="AV76" s="896">
        <v>0.4000048000000021</v>
      </c>
      <c r="AW76" s="896">
        <v>0.4000048000000021</v>
      </c>
      <c r="AX76" s="896">
        <v>0.4000048000000021</v>
      </c>
      <c r="AY76" s="896">
        <v>0.4000048000000021</v>
      </c>
      <c r="AZ76" s="896">
        <v>0.4000048000000021</v>
      </c>
      <c r="BA76" s="896">
        <v>0.4000048000000021</v>
      </c>
      <c r="BB76" s="896">
        <v>0.4000048000000021</v>
      </c>
      <c r="BC76" s="896">
        <v>0.4000048000000021</v>
      </c>
      <c r="BD76" s="896">
        <v>0.4000048000000021</v>
      </c>
      <c r="BE76" s="896">
        <v>0.4000048000000021</v>
      </c>
      <c r="BF76" s="896">
        <v>0.4000048000000021</v>
      </c>
      <c r="BG76" s="896">
        <v>0.4000048000000021</v>
      </c>
      <c r="BH76" s="896">
        <v>0.4000048000000021</v>
      </c>
      <c r="BI76" s="896">
        <v>0.4000048000000021</v>
      </c>
      <c r="BJ76" s="896">
        <v>0.4000048000000021</v>
      </c>
      <c r="BK76" s="896">
        <v>0.4000048000000021</v>
      </c>
      <c r="BL76" s="896">
        <v>0.4000048000000021</v>
      </c>
      <c r="BM76" s="896">
        <v>0.4000048000000021</v>
      </c>
      <c r="BN76" s="896">
        <v>0.4000048000000021</v>
      </c>
      <c r="BO76" s="896">
        <v>0.4000048000000021</v>
      </c>
      <c r="BP76" s="896">
        <v>0.4000048000000021</v>
      </c>
      <c r="BQ76" s="896">
        <v>0.4000048000000021</v>
      </c>
      <c r="BR76" s="896">
        <v>0.4000048000000021</v>
      </c>
      <c r="BS76" s="896">
        <v>0.4000048000000021</v>
      </c>
      <c r="BT76" s="896">
        <v>0.4000048000000021</v>
      </c>
      <c r="BU76" s="896">
        <v>0.4000048000000021</v>
      </c>
      <c r="BV76" s="896">
        <v>0.4000048000000021</v>
      </c>
      <c r="BW76" s="896">
        <v>0.4000048000000021</v>
      </c>
      <c r="BX76" s="896">
        <v>0.4000048000000021</v>
      </c>
      <c r="BY76" s="896">
        <v>0.4000048000000021</v>
      </c>
      <c r="BZ76" s="896">
        <v>0.4000048000000021</v>
      </c>
      <c r="CA76" s="896">
        <v>0.4000048000000021</v>
      </c>
      <c r="CB76" s="896">
        <v>0.4000048000000021</v>
      </c>
      <c r="CC76" s="896">
        <v>0.4000048000000021</v>
      </c>
      <c r="CD76" s="896">
        <v>0.4000048000000021</v>
      </c>
      <c r="CE76" s="897">
        <v>0.4000048000000021</v>
      </c>
      <c r="CF76" s="897">
        <v>0.4000048000000021</v>
      </c>
      <c r="CG76" s="897">
        <v>0.4000048000000021</v>
      </c>
      <c r="CH76" s="897">
        <v>0.4000048000000021</v>
      </c>
      <c r="CI76" s="897">
        <v>0.4000048000000021</v>
      </c>
      <c r="CJ76" s="897">
        <v>0.4000048000000021</v>
      </c>
      <c r="CK76" s="897">
        <v>0.4000048000000021</v>
      </c>
      <c r="CL76" s="897">
        <v>0.4000048000000021</v>
      </c>
      <c r="CM76" s="897">
        <v>0.4000048000000021</v>
      </c>
      <c r="CN76" s="897">
        <v>0.4000048000000021</v>
      </c>
      <c r="CO76" s="897">
        <v>0.4000048000000021</v>
      </c>
      <c r="CP76" s="897">
        <v>0.4000048000000021</v>
      </c>
      <c r="CQ76" s="897">
        <v>0.4000048000000021</v>
      </c>
      <c r="CR76" s="897">
        <v>0.4000048000000021</v>
      </c>
      <c r="CS76" s="897">
        <v>0.4000048000000021</v>
      </c>
      <c r="CT76" s="897">
        <v>0.4000048000000021</v>
      </c>
      <c r="CU76" s="897">
        <v>0.4000048000000021</v>
      </c>
      <c r="CV76" s="897">
        <v>0.4000048000000021</v>
      </c>
      <c r="CW76" s="897">
        <v>0.4000048000000021</v>
      </c>
      <c r="CX76" s="897">
        <v>0.4000048000000021</v>
      </c>
      <c r="CY76" s="898">
        <v>0.4000048000000021</v>
      </c>
      <c r="CZ76" s="941"/>
      <c r="DA76" s="941"/>
      <c r="DB76" s="941"/>
      <c r="DC76" s="941"/>
      <c r="DD76" s="941"/>
      <c r="DE76" s="941"/>
      <c r="DF76" s="941"/>
      <c r="DG76" s="941"/>
      <c r="DH76" s="941"/>
      <c r="DI76" s="941"/>
      <c r="DJ76" s="941"/>
      <c r="DK76" s="941"/>
      <c r="DL76" s="941"/>
      <c r="DM76" s="941"/>
      <c r="DN76" s="941"/>
      <c r="DO76" s="941"/>
      <c r="DP76" s="941"/>
      <c r="DQ76" s="941"/>
      <c r="DR76" s="941"/>
      <c r="DS76" s="941"/>
      <c r="DT76" s="941"/>
      <c r="DU76" s="941"/>
      <c r="DV76" s="941"/>
      <c r="DW76" s="942"/>
      <c r="DX76" s="902"/>
    </row>
    <row r="77" spans="2:128" x14ac:dyDescent="0.2">
      <c r="B77" s="918"/>
      <c r="C77" s="919"/>
      <c r="D77" s="920"/>
      <c r="E77" s="920"/>
      <c r="F77" s="920"/>
      <c r="G77" s="920"/>
      <c r="H77" s="920"/>
      <c r="I77" s="920"/>
      <c r="J77" s="920"/>
      <c r="K77" s="920"/>
      <c r="L77" s="920"/>
      <c r="M77" s="920"/>
      <c r="N77" s="920"/>
      <c r="O77" s="920"/>
      <c r="P77" s="920"/>
      <c r="Q77" s="920"/>
      <c r="R77" s="921"/>
      <c r="S77" s="920"/>
      <c r="T77" s="920"/>
      <c r="U77" s="908" t="s">
        <v>501</v>
      </c>
      <c r="V77" s="893" t="s">
        <v>124</v>
      </c>
      <c r="W77" s="917" t="s">
        <v>498</v>
      </c>
      <c r="X77" s="896"/>
      <c r="Y77" s="896"/>
      <c r="Z77" s="896"/>
      <c r="AA77" s="896"/>
      <c r="AB77" s="896"/>
      <c r="AC77" s="896"/>
      <c r="AD77" s="896"/>
      <c r="AE77" s="896"/>
      <c r="AF77" s="896"/>
      <c r="AG77" s="896"/>
      <c r="AH77" s="896">
        <v>8.9206904753291436</v>
      </c>
      <c r="AI77" s="896">
        <v>8.8986404878437035</v>
      </c>
      <c r="AJ77" s="896">
        <v>8.8883880885911069</v>
      </c>
      <c r="AK77" s="896">
        <v>8.8952018982297467</v>
      </c>
      <c r="AL77" s="896">
        <v>8.8879502926314622</v>
      </c>
      <c r="AM77" s="896">
        <v>8.8598648958592605</v>
      </c>
      <c r="AN77" s="896">
        <v>8.8692845182557409</v>
      </c>
      <c r="AO77" s="896">
        <v>8.878939631212134</v>
      </c>
      <c r="AP77" s="896">
        <v>8.8888361219924388</v>
      </c>
      <c r="AQ77" s="896">
        <v>8.8989800250422491</v>
      </c>
      <c r="AR77" s="896">
        <v>8.9093775256683045</v>
      </c>
      <c r="AS77" s="896">
        <v>8.9200349638100125</v>
      </c>
      <c r="AT77" s="896">
        <v>8.930958837905262</v>
      </c>
      <c r="AU77" s="896">
        <v>8.9421558088528954</v>
      </c>
      <c r="AV77" s="896">
        <v>8.9536327040742165</v>
      </c>
      <c r="AW77" s="896">
        <v>8.9653965216760714</v>
      </c>
      <c r="AX77" s="896">
        <v>8.9774544347179734</v>
      </c>
      <c r="AY77" s="896">
        <v>8.9898137955859241</v>
      </c>
      <c r="AZ77" s="896">
        <v>9.002482140475573</v>
      </c>
      <c r="BA77" s="896">
        <v>9.0154671939874618</v>
      </c>
      <c r="BB77" s="896">
        <v>9.0287768738371472</v>
      </c>
      <c r="BC77" s="896">
        <v>9.0424192956830769</v>
      </c>
      <c r="BD77" s="896">
        <v>9.056402778075153</v>
      </c>
      <c r="BE77" s="896">
        <v>9.0707358475270325</v>
      </c>
      <c r="BF77" s="896">
        <v>9.0854272437152073</v>
      </c>
      <c r="BG77" s="896">
        <v>9.1004859248080887</v>
      </c>
      <c r="BH77" s="896">
        <v>9.1159210729282893</v>
      </c>
      <c r="BI77" s="896">
        <v>9.1317420997514969</v>
      </c>
      <c r="BJ77" s="896">
        <v>9.1479586522452845</v>
      </c>
      <c r="BK77" s="896">
        <v>9.1645806185514171</v>
      </c>
      <c r="BL77" s="896">
        <v>9.1816181340152028</v>
      </c>
      <c r="BM77" s="896">
        <v>9.1990815873655833</v>
      </c>
      <c r="BN77" s="896">
        <v>9.2169816270497211</v>
      </c>
      <c r="BO77" s="896">
        <v>9.2353291677259648</v>
      </c>
      <c r="BP77" s="896">
        <v>9.2541353969191142</v>
      </c>
      <c r="BQ77" s="896">
        <v>9.2734117818420909</v>
      </c>
      <c r="BR77" s="896">
        <v>9.2931700763881437</v>
      </c>
      <c r="BS77" s="896">
        <v>9.3134223282978468</v>
      </c>
      <c r="BT77" s="896">
        <v>9.3341808865052958</v>
      </c>
      <c r="BU77" s="896">
        <v>9.3554584086679267</v>
      </c>
      <c r="BV77" s="896">
        <v>9.3772678688846227</v>
      </c>
      <c r="BW77" s="896">
        <v>9.3996225656067391</v>
      </c>
      <c r="BX77" s="896">
        <v>9.4225361297469075</v>
      </c>
      <c r="BY77" s="896">
        <v>9.4460225329905807</v>
      </c>
      <c r="BZ77" s="896">
        <v>9.4700960963153449</v>
      </c>
      <c r="CA77" s="896">
        <v>9.4947714987232281</v>
      </c>
      <c r="CB77" s="896">
        <v>9.520063786191308</v>
      </c>
      <c r="CC77" s="896">
        <v>9.5459883808460919</v>
      </c>
      <c r="CD77" s="896">
        <v>9.5725610903672447</v>
      </c>
      <c r="CE77" s="897">
        <v>9.5997981176264275</v>
      </c>
      <c r="CF77" s="897">
        <v>9.6277160705670859</v>
      </c>
      <c r="CG77" s="897">
        <v>9.6563319723312642</v>
      </c>
      <c r="CH77" s="897">
        <v>9.6856632716395463</v>
      </c>
      <c r="CI77" s="897">
        <v>9.7157278534305327</v>
      </c>
      <c r="CJ77" s="897">
        <v>9.7465440497662978</v>
      </c>
      <c r="CK77" s="897">
        <v>9.7781306510104535</v>
      </c>
      <c r="CL77" s="897">
        <v>9.8105069172857142</v>
      </c>
      <c r="CM77" s="897">
        <v>9.8436925902178558</v>
      </c>
      <c r="CN77" s="897">
        <v>9.8777079049733043</v>
      </c>
      <c r="CO77" s="897">
        <v>9.9125736025976376</v>
      </c>
      <c r="CP77" s="897">
        <v>9.9483109426625767</v>
      </c>
      <c r="CQ77" s="897">
        <v>9.9849417162291427</v>
      </c>
      <c r="CR77" s="897">
        <v>10.022488259134869</v>
      </c>
      <c r="CS77" s="897">
        <v>10.060973465613241</v>
      </c>
      <c r="CT77" s="897">
        <v>10.100420802253572</v>
      </c>
      <c r="CU77" s="897">
        <v>10.140854322309915</v>
      </c>
      <c r="CV77" s="897">
        <v>10.182298680367659</v>
      </c>
      <c r="CW77" s="897">
        <v>10.22477914737685</v>
      </c>
      <c r="CX77" s="897">
        <v>10.268321626061271</v>
      </c>
      <c r="CY77" s="898">
        <v>10.312952666712803</v>
      </c>
      <c r="CZ77" s="941"/>
      <c r="DA77" s="941"/>
      <c r="DB77" s="941"/>
      <c r="DC77" s="941"/>
      <c r="DD77" s="941"/>
      <c r="DE77" s="941"/>
      <c r="DF77" s="941"/>
      <c r="DG77" s="941"/>
      <c r="DH77" s="941"/>
      <c r="DI77" s="941"/>
      <c r="DJ77" s="941"/>
      <c r="DK77" s="941"/>
      <c r="DL77" s="941"/>
      <c r="DM77" s="941"/>
      <c r="DN77" s="941"/>
      <c r="DO77" s="941"/>
      <c r="DP77" s="941"/>
      <c r="DQ77" s="941"/>
      <c r="DR77" s="941"/>
      <c r="DS77" s="941"/>
      <c r="DT77" s="941"/>
      <c r="DU77" s="941"/>
      <c r="DV77" s="941"/>
      <c r="DW77" s="942"/>
      <c r="DX77" s="902"/>
    </row>
    <row r="78" spans="2:128" x14ac:dyDescent="0.2">
      <c r="B78" s="918"/>
      <c r="C78" s="919"/>
      <c r="D78" s="920"/>
      <c r="E78" s="920"/>
      <c r="F78" s="920"/>
      <c r="G78" s="920"/>
      <c r="H78" s="920"/>
      <c r="I78" s="920"/>
      <c r="J78" s="920"/>
      <c r="K78" s="920"/>
      <c r="L78" s="920"/>
      <c r="M78" s="920"/>
      <c r="N78" s="920"/>
      <c r="O78" s="920"/>
      <c r="P78" s="920"/>
      <c r="Q78" s="920"/>
      <c r="R78" s="921"/>
      <c r="S78" s="920"/>
      <c r="T78" s="920"/>
      <c r="U78" s="922" t="s">
        <v>502</v>
      </c>
      <c r="V78" s="923" t="s">
        <v>124</v>
      </c>
      <c r="W78" s="917" t="s">
        <v>498</v>
      </c>
      <c r="X78" s="896"/>
      <c r="Y78" s="896"/>
      <c r="Z78" s="896"/>
      <c r="AA78" s="896"/>
      <c r="AB78" s="896"/>
      <c r="AC78" s="896"/>
      <c r="AD78" s="896"/>
      <c r="AE78" s="896"/>
      <c r="AF78" s="896"/>
      <c r="AG78" s="896"/>
      <c r="AH78" s="896"/>
      <c r="AI78" s="896"/>
      <c r="AJ78" s="896"/>
      <c r="AK78" s="896"/>
      <c r="AL78" s="896"/>
      <c r="AM78" s="896"/>
      <c r="AN78" s="896"/>
      <c r="AO78" s="896"/>
      <c r="AP78" s="896"/>
      <c r="AQ78" s="896"/>
      <c r="AR78" s="896"/>
      <c r="AS78" s="896"/>
      <c r="AT78" s="896"/>
      <c r="AU78" s="896"/>
      <c r="AV78" s="896"/>
      <c r="AW78" s="896"/>
      <c r="AX78" s="896"/>
      <c r="AY78" s="896"/>
      <c r="AZ78" s="896"/>
      <c r="BA78" s="896"/>
      <c r="BB78" s="896"/>
      <c r="BC78" s="896"/>
      <c r="BD78" s="896"/>
      <c r="BE78" s="896"/>
      <c r="BF78" s="896"/>
      <c r="BG78" s="896"/>
      <c r="BH78" s="896"/>
      <c r="BI78" s="896"/>
      <c r="BJ78" s="896"/>
      <c r="BK78" s="896"/>
      <c r="BL78" s="896"/>
      <c r="BM78" s="896"/>
      <c r="BN78" s="896"/>
      <c r="BO78" s="896"/>
      <c r="BP78" s="896"/>
      <c r="BQ78" s="896"/>
      <c r="BR78" s="896"/>
      <c r="BS78" s="896"/>
      <c r="BT78" s="896"/>
      <c r="BU78" s="896"/>
      <c r="BV78" s="896"/>
      <c r="BW78" s="896"/>
      <c r="BX78" s="896"/>
      <c r="BY78" s="896"/>
      <c r="BZ78" s="896"/>
      <c r="CA78" s="896"/>
      <c r="CB78" s="896"/>
      <c r="CC78" s="896"/>
      <c r="CD78" s="896"/>
      <c r="CE78" s="897"/>
      <c r="CF78" s="897"/>
      <c r="CG78" s="897"/>
      <c r="CH78" s="897"/>
      <c r="CI78" s="897"/>
      <c r="CJ78" s="897"/>
      <c r="CK78" s="897"/>
      <c r="CL78" s="897"/>
      <c r="CM78" s="897"/>
      <c r="CN78" s="897"/>
      <c r="CO78" s="897"/>
      <c r="CP78" s="897"/>
      <c r="CQ78" s="897"/>
      <c r="CR78" s="897"/>
      <c r="CS78" s="897"/>
      <c r="CT78" s="897"/>
      <c r="CU78" s="897"/>
      <c r="CV78" s="897"/>
      <c r="CW78" s="897"/>
      <c r="CX78" s="897"/>
      <c r="CY78" s="898"/>
      <c r="CZ78" s="941"/>
      <c r="DA78" s="941"/>
      <c r="DB78" s="941"/>
      <c r="DC78" s="941"/>
      <c r="DD78" s="941"/>
      <c r="DE78" s="941"/>
      <c r="DF78" s="941"/>
      <c r="DG78" s="941"/>
      <c r="DH78" s="941"/>
      <c r="DI78" s="941"/>
      <c r="DJ78" s="941"/>
      <c r="DK78" s="941"/>
      <c r="DL78" s="941"/>
      <c r="DM78" s="941"/>
      <c r="DN78" s="941"/>
      <c r="DO78" s="941"/>
      <c r="DP78" s="941"/>
      <c r="DQ78" s="941"/>
      <c r="DR78" s="941"/>
      <c r="DS78" s="941"/>
      <c r="DT78" s="941"/>
      <c r="DU78" s="941"/>
      <c r="DV78" s="941"/>
      <c r="DW78" s="942"/>
      <c r="DX78" s="902"/>
    </row>
    <row r="79" spans="2:128" x14ac:dyDescent="0.2">
      <c r="B79" s="918"/>
      <c r="C79" s="919"/>
      <c r="D79" s="920"/>
      <c r="E79" s="920"/>
      <c r="F79" s="920"/>
      <c r="G79" s="920"/>
      <c r="H79" s="920"/>
      <c r="I79" s="920"/>
      <c r="J79" s="920"/>
      <c r="K79" s="920"/>
      <c r="L79" s="920"/>
      <c r="M79" s="920"/>
      <c r="N79" s="920"/>
      <c r="O79" s="920"/>
      <c r="P79" s="920"/>
      <c r="Q79" s="920"/>
      <c r="R79" s="921"/>
      <c r="S79" s="920"/>
      <c r="T79" s="920"/>
      <c r="U79" s="908" t="s">
        <v>503</v>
      </c>
      <c r="V79" s="893" t="s">
        <v>124</v>
      </c>
      <c r="W79" s="917" t="s">
        <v>498</v>
      </c>
      <c r="X79" s="896"/>
      <c r="Y79" s="896"/>
      <c r="Z79" s="896"/>
      <c r="AA79" s="896"/>
      <c r="AB79" s="896"/>
      <c r="AC79" s="896"/>
      <c r="AD79" s="896"/>
      <c r="AE79" s="896"/>
      <c r="AF79" s="896"/>
      <c r="AG79" s="896"/>
      <c r="AH79" s="896"/>
      <c r="AI79" s="896"/>
      <c r="AJ79" s="896"/>
      <c r="AK79" s="896"/>
      <c r="AL79" s="896"/>
      <c r="AM79" s="896"/>
      <c r="AN79" s="896"/>
      <c r="AO79" s="896"/>
      <c r="AP79" s="896"/>
      <c r="AQ79" s="896"/>
      <c r="AR79" s="896"/>
      <c r="AS79" s="896"/>
      <c r="AT79" s="896"/>
      <c r="AU79" s="896"/>
      <c r="AV79" s="896"/>
      <c r="AW79" s="896"/>
      <c r="AX79" s="896"/>
      <c r="AY79" s="896"/>
      <c r="AZ79" s="896"/>
      <c r="BA79" s="896"/>
      <c r="BB79" s="896"/>
      <c r="BC79" s="896"/>
      <c r="BD79" s="896"/>
      <c r="BE79" s="896"/>
      <c r="BF79" s="896"/>
      <c r="BG79" s="896"/>
      <c r="BH79" s="896"/>
      <c r="BI79" s="896"/>
      <c r="BJ79" s="896"/>
      <c r="BK79" s="896"/>
      <c r="BL79" s="896"/>
      <c r="BM79" s="896"/>
      <c r="BN79" s="896"/>
      <c r="BO79" s="896"/>
      <c r="BP79" s="896"/>
      <c r="BQ79" s="896"/>
      <c r="BR79" s="896"/>
      <c r="BS79" s="896"/>
      <c r="BT79" s="896"/>
      <c r="BU79" s="896"/>
      <c r="BV79" s="896"/>
      <c r="BW79" s="896"/>
      <c r="BX79" s="896"/>
      <c r="BY79" s="896"/>
      <c r="BZ79" s="896"/>
      <c r="CA79" s="896"/>
      <c r="CB79" s="896"/>
      <c r="CC79" s="896"/>
      <c r="CD79" s="896"/>
      <c r="CE79" s="897"/>
      <c r="CF79" s="897"/>
      <c r="CG79" s="897"/>
      <c r="CH79" s="897"/>
      <c r="CI79" s="897"/>
      <c r="CJ79" s="897"/>
      <c r="CK79" s="897"/>
      <c r="CL79" s="897"/>
      <c r="CM79" s="897"/>
      <c r="CN79" s="897"/>
      <c r="CO79" s="897"/>
      <c r="CP79" s="897"/>
      <c r="CQ79" s="897"/>
      <c r="CR79" s="897"/>
      <c r="CS79" s="897"/>
      <c r="CT79" s="897"/>
      <c r="CU79" s="897"/>
      <c r="CV79" s="897"/>
      <c r="CW79" s="897"/>
      <c r="CX79" s="897"/>
      <c r="CY79" s="898"/>
      <c r="CZ79" s="941"/>
      <c r="DA79" s="941"/>
      <c r="DB79" s="941"/>
      <c r="DC79" s="941"/>
      <c r="DD79" s="941"/>
      <c r="DE79" s="941"/>
      <c r="DF79" s="941"/>
      <c r="DG79" s="941"/>
      <c r="DH79" s="941"/>
      <c r="DI79" s="941"/>
      <c r="DJ79" s="941"/>
      <c r="DK79" s="941"/>
      <c r="DL79" s="941"/>
      <c r="DM79" s="941"/>
      <c r="DN79" s="941"/>
      <c r="DO79" s="941"/>
      <c r="DP79" s="941"/>
      <c r="DQ79" s="941"/>
      <c r="DR79" s="941"/>
      <c r="DS79" s="941"/>
      <c r="DT79" s="941"/>
      <c r="DU79" s="941"/>
      <c r="DV79" s="941"/>
      <c r="DW79" s="942"/>
      <c r="DX79" s="902"/>
    </row>
    <row r="80" spans="2:128" x14ac:dyDescent="0.2">
      <c r="B80" s="924"/>
      <c r="C80" s="919"/>
      <c r="D80" s="920"/>
      <c r="E80" s="920"/>
      <c r="F80" s="920"/>
      <c r="G80" s="920"/>
      <c r="H80" s="920"/>
      <c r="I80" s="920"/>
      <c r="J80" s="920"/>
      <c r="K80" s="920"/>
      <c r="L80" s="920"/>
      <c r="M80" s="920"/>
      <c r="N80" s="920"/>
      <c r="O80" s="920"/>
      <c r="P80" s="920"/>
      <c r="Q80" s="920"/>
      <c r="R80" s="921"/>
      <c r="S80" s="920"/>
      <c r="T80" s="920"/>
      <c r="U80" s="908" t="s">
        <v>504</v>
      </c>
      <c r="V80" s="893" t="s">
        <v>124</v>
      </c>
      <c r="W80" s="917" t="s">
        <v>498</v>
      </c>
      <c r="X80" s="896"/>
      <c r="Y80" s="896"/>
      <c r="Z80" s="896"/>
      <c r="AA80" s="896"/>
      <c r="AB80" s="896"/>
      <c r="AC80" s="896"/>
      <c r="AD80" s="896"/>
      <c r="AE80" s="896"/>
      <c r="AF80" s="896"/>
      <c r="AG80" s="896"/>
      <c r="AH80" s="896"/>
      <c r="AI80" s="896"/>
      <c r="AJ80" s="896"/>
      <c r="AK80" s="896"/>
      <c r="AL80" s="896"/>
      <c r="AM80" s="896"/>
      <c r="AN80" s="896"/>
      <c r="AO80" s="896"/>
      <c r="AP80" s="896"/>
      <c r="AQ80" s="896"/>
      <c r="AR80" s="896"/>
      <c r="AS80" s="896"/>
      <c r="AT80" s="896"/>
      <c r="AU80" s="896"/>
      <c r="AV80" s="896"/>
      <c r="AW80" s="896"/>
      <c r="AX80" s="896"/>
      <c r="AY80" s="896"/>
      <c r="AZ80" s="896"/>
      <c r="BA80" s="896"/>
      <c r="BB80" s="896"/>
      <c r="BC80" s="896"/>
      <c r="BD80" s="896"/>
      <c r="BE80" s="896"/>
      <c r="BF80" s="896"/>
      <c r="BG80" s="896"/>
      <c r="BH80" s="896"/>
      <c r="BI80" s="896"/>
      <c r="BJ80" s="896"/>
      <c r="BK80" s="896"/>
      <c r="BL80" s="896"/>
      <c r="BM80" s="896"/>
      <c r="BN80" s="896"/>
      <c r="BO80" s="896"/>
      <c r="BP80" s="896"/>
      <c r="BQ80" s="896"/>
      <c r="BR80" s="896"/>
      <c r="BS80" s="896"/>
      <c r="BT80" s="896"/>
      <c r="BU80" s="896"/>
      <c r="BV80" s="896"/>
      <c r="BW80" s="896"/>
      <c r="BX80" s="896"/>
      <c r="BY80" s="896"/>
      <c r="BZ80" s="896"/>
      <c r="CA80" s="896"/>
      <c r="CB80" s="896"/>
      <c r="CC80" s="896"/>
      <c r="CD80" s="896"/>
      <c r="CE80" s="897"/>
      <c r="CF80" s="897"/>
      <c r="CG80" s="897"/>
      <c r="CH80" s="897"/>
      <c r="CI80" s="897"/>
      <c r="CJ80" s="897"/>
      <c r="CK80" s="897"/>
      <c r="CL80" s="897"/>
      <c r="CM80" s="897"/>
      <c r="CN80" s="897"/>
      <c r="CO80" s="897"/>
      <c r="CP80" s="897"/>
      <c r="CQ80" s="897"/>
      <c r="CR80" s="897"/>
      <c r="CS80" s="897"/>
      <c r="CT80" s="897"/>
      <c r="CU80" s="897"/>
      <c r="CV80" s="897"/>
      <c r="CW80" s="897"/>
      <c r="CX80" s="897"/>
      <c r="CY80" s="898"/>
      <c r="CZ80" s="941"/>
      <c r="DA80" s="941"/>
      <c r="DB80" s="941"/>
      <c r="DC80" s="941"/>
      <c r="DD80" s="941"/>
      <c r="DE80" s="941"/>
      <c r="DF80" s="941"/>
      <c r="DG80" s="941"/>
      <c r="DH80" s="941"/>
      <c r="DI80" s="941"/>
      <c r="DJ80" s="941"/>
      <c r="DK80" s="941"/>
      <c r="DL80" s="941"/>
      <c r="DM80" s="941"/>
      <c r="DN80" s="941"/>
      <c r="DO80" s="941"/>
      <c r="DP80" s="941"/>
      <c r="DQ80" s="941"/>
      <c r="DR80" s="941"/>
      <c r="DS80" s="941"/>
      <c r="DT80" s="941"/>
      <c r="DU80" s="941"/>
      <c r="DV80" s="941"/>
      <c r="DW80" s="942"/>
      <c r="DX80" s="902"/>
    </row>
    <row r="81" spans="2:128" x14ac:dyDescent="0.2">
      <c r="B81" s="924"/>
      <c r="C81" s="919"/>
      <c r="D81" s="920"/>
      <c r="E81" s="920"/>
      <c r="F81" s="920"/>
      <c r="G81" s="920"/>
      <c r="H81" s="920"/>
      <c r="I81" s="920"/>
      <c r="J81" s="920"/>
      <c r="K81" s="920"/>
      <c r="L81" s="920"/>
      <c r="M81" s="920"/>
      <c r="N81" s="920"/>
      <c r="O81" s="920"/>
      <c r="P81" s="920"/>
      <c r="Q81" s="920"/>
      <c r="R81" s="921"/>
      <c r="S81" s="920"/>
      <c r="T81" s="920"/>
      <c r="U81" s="908" t="s">
        <v>505</v>
      </c>
      <c r="V81" s="893" t="s">
        <v>124</v>
      </c>
      <c r="W81" s="917" t="s">
        <v>498</v>
      </c>
      <c r="X81" s="896"/>
      <c r="Y81" s="896"/>
      <c r="Z81" s="896"/>
      <c r="AA81" s="896"/>
      <c r="AB81" s="896"/>
      <c r="AC81" s="896"/>
      <c r="AD81" s="896"/>
      <c r="AE81" s="896"/>
      <c r="AF81" s="896"/>
      <c r="AG81" s="896"/>
      <c r="AH81" s="896"/>
      <c r="AI81" s="896"/>
      <c r="AJ81" s="896"/>
      <c r="AK81" s="896"/>
      <c r="AL81" s="896"/>
      <c r="AM81" s="896"/>
      <c r="AN81" s="896"/>
      <c r="AO81" s="896"/>
      <c r="AP81" s="896"/>
      <c r="AQ81" s="896"/>
      <c r="AR81" s="896"/>
      <c r="AS81" s="896"/>
      <c r="AT81" s="896"/>
      <c r="AU81" s="896"/>
      <c r="AV81" s="896"/>
      <c r="AW81" s="896"/>
      <c r="AX81" s="896"/>
      <c r="AY81" s="896"/>
      <c r="AZ81" s="896"/>
      <c r="BA81" s="896"/>
      <c r="BB81" s="896"/>
      <c r="BC81" s="896"/>
      <c r="BD81" s="896"/>
      <c r="BE81" s="896"/>
      <c r="BF81" s="896"/>
      <c r="BG81" s="896"/>
      <c r="BH81" s="896"/>
      <c r="BI81" s="896"/>
      <c r="BJ81" s="896"/>
      <c r="BK81" s="896"/>
      <c r="BL81" s="896"/>
      <c r="BM81" s="896"/>
      <c r="BN81" s="896"/>
      <c r="BO81" s="896"/>
      <c r="BP81" s="896"/>
      <c r="BQ81" s="896"/>
      <c r="BR81" s="896"/>
      <c r="BS81" s="896"/>
      <c r="BT81" s="896"/>
      <c r="BU81" s="896"/>
      <c r="BV81" s="896"/>
      <c r="BW81" s="896"/>
      <c r="BX81" s="896"/>
      <c r="BY81" s="896"/>
      <c r="BZ81" s="896"/>
      <c r="CA81" s="896"/>
      <c r="CB81" s="896"/>
      <c r="CC81" s="896"/>
      <c r="CD81" s="896"/>
      <c r="CE81" s="897"/>
      <c r="CF81" s="897"/>
      <c r="CG81" s="897"/>
      <c r="CH81" s="897"/>
      <c r="CI81" s="897"/>
      <c r="CJ81" s="897"/>
      <c r="CK81" s="897"/>
      <c r="CL81" s="897"/>
      <c r="CM81" s="897"/>
      <c r="CN81" s="897"/>
      <c r="CO81" s="897"/>
      <c r="CP81" s="897"/>
      <c r="CQ81" s="897"/>
      <c r="CR81" s="897"/>
      <c r="CS81" s="897"/>
      <c r="CT81" s="897"/>
      <c r="CU81" s="897"/>
      <c r="CV81" s="897"/>
      <c r="CW81" s="897"/>
      <c r="CX81" s="897"/>
      <c r="CY81" s="898"/>
      <c r="CZ81" s="941"/>
      <c r="DA81" s="941"/>
      <c r="DB81" s="941"/>
      <c r="DC81" s="941"/>
      <c r="DD81" s="941"/>
      <c r="DE81" s="941"/>
      <c r="DF81" s="941"/>
      <c r="DG81" s="941"/>
      <c r="DH81" s="941"/>
      <c r="DI81" s="941"/>
      <c r="DJ81" s="941"/>
      <c r="DK81" s="941"/>
      <c r="DL81" s="941"/>
      <c r="DM81" s="941"/>
      <c r="DN81" s="941"/>
      <c r="DO81" s="941"/>
      <c r="DP81" s="941"/>
      <c r="DQ81" s="941"/>
      <c r="DR81" s="941"/>
      <c r="DS81" s="941"/>
      <c r="DT81" s="941"/>
      <c r="DU81" s="941"/>
      <c r="DV81" s="941"/>
      <c r="DW81" s="942"/>
      <c r="DX81" s="902"/>
    </row>
    <row r="82" spans="2:128" x14ac:dyDescent="0.2">
      <c r="B82" s="924"/>
      <c r="C82" s="919"/>
      <c r="D82" s="920"/>
      <c r="E82" s="920"/>
      <c r="F82" s="920"/>
      <c r="G82" s="920"/>
      <c r="H82" s="920"/>
      <c r="I82" s="920"/>
      <c r="J82" s="920"/>
      <c r="K82" s="920"/>
      <c r="L82" s="920"/>
      <c r="M82" s="920"/>
      <c r="N82" s="920"/>
      <c r="O82" s="920"/>
      <c r="P82" s="920"/>
      <c r="Q82" s="920"/>
      <c r="R82" s="921"/>
      <c r="S82" s="920"/>
      <c r="T82" s="920"/>
      <c r="U82" s="908" t="s">
        <v>506</v>
      </c>
      <c r="V82" s="893" t="s">
        <v>124</v>
      </c>
      <c r="W82" s="917" t="s">
        <v>498</v>
      </c>
      <c r="X82" s="896"/>
      <c r="Y82" s="896"/>
      <c r="Z82" s="896"/>
      <c r="AA82" s="896"/>
      <c r="AB82" s="896"/>
      <c r="AC82" s="896"/>
      <c r="AD82" s="896"/>
      <c r="AE82" s="896"/>
      <c r="AF82" s="896"/>
      <c r="AG82" s="896"/>
      <c r="AH82" s="896"/>
      <c r="AI82" s="896"/>
      <c r="AJ82" s="896"/>
      <c r="AK82" s="896"/>
      <c r="AL82" s="896"/>
      <c r="AM82" s="896"/>
      <c r="AN82" s="896"/>
      <c r="AO82" s="896"/>
      <c r="AP82" s="896"/>
      <c r="AQ82" s="896"/>
      <c r="AR82" s="896"/>
      <c r="AS82" s="896"/>
      <c r="AT82" s="896"/>
      <c r="AU82" s="896"/>
      <c r="AV82" s="896"/>
      <c r="AW82" s="896"/>
      <c r="AX82" s="896"/>
      <c r="AY82" s="896"/>
      <c r="AZ82" s="896"/>
      <c r="BA82" s="896"/>
      <c r="BB82" s="896"/>
      <c r="BC82" s="896"/>
      <c r="BD82" s="896"/>
      <c r="BE82" s="896"/>
      <c r="BF82" s="896"/>
      <c r="BG82" s="896"/>
      <c r="BH82" s="896"/>
      <c r="BI82" s="896"/>
      <c r="BJ82" s="896"/>
      <c r="BK82" s="896"/>
      <c r="BL82" s="896"/>
      <c r="BM82" s="896"/>
      <c r="BN82" s="896"/>
      <c r="BO82" s="896"/>
      <c r="BP82" s="896"/>
      <c r="BQ82" s="896"/>
      <c r="BR82" s="896"/>
      <c r="BS82" s="896"/>
      <c r="BT82" s="896"/>
      <c r="BU82" s="896"/>
      <c r="BV82" s="896"/>
      <c r="BW82" s="896"/>
      <c r="BX82" s="896"/>
      <c r="BY82" s="896"/>
      <c r="BZ82" s="896"/>
      <c r="CA82" s="896"/>
      <c r="CB82" s="896"/>
      <c r="CC82" s="896"/>
      <c r="CD82" s="896"/>
      <c r="CE82" s="897"/>
      <c r="CF82" s="897"/>
      <c r="CG82" s="897"/>
      <c r="CH82" s="897"/>
      <c r="CI82" s="897"/>
      <c r="CJ82" s="897"/>
      <c r="CK82" s="897"/>
      <c r="CL82" s="897"/>
      <c r="CM82" s="897"/>
      <c r="CN82" s="897"/>
      <c r="CO82" s="897"/>
      <c r="CP82" s="897"/>
      <c r="CQ82" s="897"/>
      <c r="CR82" s="897"/>
      <c r="CS82" s="897"/>
      <c r="CT82" s="897"/>
      <c r="CU82" s="897"/>
      <c r="CV82" s="897"/>
      <c r="CW82" s="897"/>
      <c r="CX82" s="897"/>
      <c r="CY82" s="898"/>
      <c r="CZ82" s="941"/>
      <c r="DA82" s="941"/>
      <c r="DB82" s="941"/>
      <c r="DC82" s="941"/>
      <c r="DD82" s="941"/>
      <c r="DE82" s="941"/>
      <c r="DF82" s="941"/>
      <c r="DG82" s="941"/>
      <c r="DH82" s="941"/>
      <c r="DI82" s="941"/>
      <c r="DJ82" s="941"/>
      <c r="DK82" s="941"/>
      <c r="DL82" s="941"/>
      <c r="DM82" s="941"/>
      <c r="DN82" s="941"/>
      <c r="DO82" s="941"/>
      <c r="DP82" s="941"/>
      <c r="DQ82" s="941"/>
      <c r="DR82" s="941"/>
      <c r="DS82" s="941"/>
      <c r="DT82" s="941"/>
      <c r="DU82" s="941"/>
      <c r="DV82" s="941"/>
      <c r="DW82" s="942"/>
      <c r="DX82" s="902"/>
    </row>
    <row r="83" spans="2:128" x14ac:dyDescent="0.2">
      <c r="B83" s="924"/>
      <c r="C83" s="919"/>
      <c r="D83" s="920"/>
      <c r="E83" s="920"/>
      <c r="F83" s="920"/>
      <c r="G83" s="920"/>
      <c r="H83" s="920"/>
      <c r="I83" s="920"/>
      <c r="J83" s="920"/>
      <c r="K83" s="920"/>
      <c r="L83" s="920"/>
      <c r="M83" s="920"/>
      <c r="N83" s="920"/>
      <c r="O83" s="920"/>
      <c r="P83" s="920"/>
      <c r="Q83" s="920"/>
      <c r="R83" s="921"/>
      <c r="S83" s="920"/>
      <c r="T83" s="920"/>
      <c r="U83" s="925" t="s">
        <v>507</v>
      </c>
      <c r="V83" s="893" t="s">
        <v>124</v>
      </c>
      <c r="W83" s="917" t="s">
        <v>498</v>
      </c>
      <c r="X83" s="926"/>
      <c r="Y83" s="926"/>
      <c r="Z83" s="926"/>
      <c r="AA83" s="926"/>
      <c r="AB83" s="926"/>
      <c r="AC83" s="926"/>
      <c r="AD83" s="926"/>
      <c r="AE83" s="926"/>
      <c r="AF83" s="926"/>
      <c r="AG83" s="926"/>
      <c r="AH83" s="926"/>
      <c r="AI83" s="926"/>
      <c r="AJ83" s="926"/>
      <c r="AK83" s="926"/>
      <c r="AL83" s="926"/>
      <c r="AM83" s="926"/>
      <c r="AN83" s="926"/>
      <c r="AO83" s="926"/>
      <c r="AP83" s="926"/>
      <c r="AQ83" s="926"/>
      <c r="AR83" s="926"/>
      <c r="AS83" s="926"/>
      <c r="AT83" s="926"/>
      <c r="AU83" s="926"/>
      <c r="AV83" s="926"/>
      <c r="AW83" s="926"/>
      <c r="AX83" s="926"/>
      <c r="AY83" s="926"/>
      <c r="AZ83" s="926"/>
      <c r="BA83" s="926"/>
      <c r="BB83" s="926"/>
      <c r="BC83" s="926"/>
      <c r="BD83" s="926"/>
      <c r="BE83" s="926"/>
      <c r="BF83" s="926"/>
      <c r="BG83" s="926"/>
      <c r="BH83" s="926"/>
      <c r="BI83" s="926"/>
      <c r="BJ83" s="926"/>
      <c r="BK83" s="926"/>
      <c r="BL83" s="926"/>
      <c r="BM83" s="926"/>
      <c r="BN83" s="926"/>
      <c r="BO83" s="926"/>
      <c r="BP83" s="926"/>
      <c r="BQ83" s="926"/>
      <c r="BR83" s="926"/>
      <c r="BS83" s="926"/>
      <c r="BT83" s="926"/>
      <c r="BU83" s="926"/>
      <c r="BV83" s="926"/>
      <c r="BW83" s="926"/>
      <c r="BX83" s="926"/>
      <c r="BY83" s="926"/>
      <c r="BZ83" s="926"/>
      <c r="CA83" s="926"/>
      <c r="CB83" s="926"/>
      <c r="CC83" s="926"/>
      <c r="CD83" s="926"/>
      <c r="CE83" s="927"/>
      <c r="CF83" s="927"/>
      <c r="CG83" s="927"/>
      <c r="CH83" s="927"/>
      <c r="CI83" s="927"/>
      <c r="CJ83" s="927"/>
      <c r="CK83" s="927"/>
      <c r="CL83" s="927"/>
      <c r="CM83" s="927"/>
      <c r="CN83" s="927"/>
      <c r="CO83" s="927"/>
      <c r="CP83" s="927"/>
      <c r="CQ83" s="927"/>
      <c r="CR83" s="927"/>
      <c r="CS83" s="927"/>
      <c r="CT83" s="927"/>
      <c r="CU83" s="927"/>
      <c r="CV83" s="927"/>
      <c r="CW83" s="927"/>
      <c r="CX83" s="927"/>
      <c r="CY83" s="928"/>
      <c r="CZ83" s="941"/>
      <c r="DA83" s="941"/>
      <c r="DB83" s="941"/>
      <c r="DC83" s="941"/>
      <c r="DD83" s="941"/>
      <c r="DE83" s="941"/>
      <c r="DF83" s="941"/>
      <c r="DG83" s="941"/>
      <c r="DH83" s="941"/>
      <c r="DI83" s="941"/>
      <c r="DJ83" s="941"/>
      <c r="DK83" s="941"/>
      <c r="DL83" s="941"/>
      <c r="DM83" s="941"/>
      <c r="DN83" s="941"/>
      <c r="DO83" s="941"/>
      <c r="DP83" s="941"/>
      <c r="DQ83" s="941"/>
      <c r="DR83" s="941"/>
      <c r="DS83" s="941"/>
      <c r="DT83" s="941"/>
      <c r="DU83" s="941"/>
      <c r="DV83" s="941"/>
      <c r="DW83" s="942"/>
      <c r="DX83" s="902"/>
    </row>
    <row r="84" spans="2:128" ht="15.75" thickBot="1" x14ac:dyDescent="0.25">
      <c r="B84" s="929"/>
      <c r="C84" s="930"/>
      <c r="D84" s="931"/>
      <c r="E84" s="931"/>
      <c r="F84" s="931"/>
      <c r="G84" s="931"/>
      <c r="H84" s="931"/>
      <c r="I84" s="931"/>
      <c r="J84" s="931"/>
      <c r="K84" s="931"/>
      <c r="L84" s="931"/>
      <c r="M84" s="931"/>
      <c r="N84" s="931"/>
      <c r="O84" s="931"/>
      <c r="P84" s="931"/>
      <c r="Q84" s="931"/>
      <c r="R84" s="932"/>
      <c r="S84" s="931"/>
      <c r="T84" s="931"/>
      <c r="U84" s="933" t="s">
        <v>127</v>
      </c>
      <c r="V84" s="934" t="s">
        <v>508</v>
      </c>
      <c r="W84" s="935" t="s">
        <v>498</v>
      </c>
      <c r="X84" s="936">
        <f>SUM(X73:X83)</f>
        <v>96.347999999999999</v>
      </c>
      <c r="Y84" s="936">
        <f t="shared" ref="Y84:CJ84" si="18">SUM(Y73:Y83)</f>
        <v>197.08</v>
      </c>
      <c r="Z84" s="936">
        <f t="shared" si="18"/>
        <v>397.54399999999998</v>
      </c>
      <c r="AA84" s="936">
        <f t="shared" si="18"/>
        <v>603.70399999999995</v>
      </c>
      <c r="AB84" s="936">
        <f t="shared" si="18"/>
        <v>721.24800000000005</v>
      </c>
      <c r="AC84" s="936">
        <f t="shared" si="18"/>
        <v>131.48000000000002</v>
      </c>
      <c r="AD84" s="936">
        <f t="shared" si="18"/>
        <v>198.98000000000002</v>
      </c>
      <c r="AE84" s="936">
        <f t="shared" si="18"/>
        <v>331.94400000000002</v>
      </c>
      <c r="AF84" s="936">
        <f t="shared" si="18"/>
        <v>470.40800000000002</v>
      </c>
      <c r="AG84" s="936">
        <f t="shared" si="18"/>
        <v>548.10400000000004</v>
      </c>
      <c r="AH84" s="936">
        <f t="shared" si="18"/>
        <v>121.42469527532914</v>
      </c>
      <c r="AI84" s="936">
        <f t="shared" si="18"/>
        <v>121.40264528784371</v>
      </c>
      <c r="AJ84" s="936">
        <f t="shared" si="18"/>
        <v>121.3923928885911</v>
      </c>
      <c r="AK84" s="936">
        <f t="shared" si="18"/>
        <v>121.39920669822975</v>
      </c>
      <c r="AL84" s="936">
        <f t="shared" si="18"/>
        <v>143.55495509263147</v>
      </c>
      <c r="AM84" s="936">
        <f t="shared" si="18"/>
        <v>187.85286969585925</v>
      </c>
      <c r="AN84" s="936">
        <f t="shared" si="18"/>
        <v>387.32928931825569</v>
      </c>
      <c r="AO84" s="936">
        <f t="shared" si="18"/>
        <v>187.87194443121211</v>
      </c>
      <c r="AP84" s="936">
        <f t="shared" si="18"/>
        <v>143.55584092199243</v>
      </c>
      <c r="AQ84" s="936">
        <f t="shared" si="18"/>
        <v>127.94718482504226</v>
      </c>
      <c r="AR84" s="936">
        <f t="shared" si="18"/>
        <v>137.77388232566832</v>
      </c>
      <c r="AS84" s="936">
        <f t="shared" si="18"/>
        <v>144.32873976381003</v>
      </c>
      <c r="AT84" s="936">
        <f t="shared" si="18"/>
        <v>137.79546363790527</v>
      </c>
      <c r="AU84" s="936">
        <f t="shared" si="18"/>
        <v>124.71826060885289</v>
      </c>
      <c r="AV84" s="936">
        <f t="shared" si="18"/>
        <v>143.62063750407421</v>
      </c>
      <c r="AW84" s="936">
        <f t="shared" si="18"/>
        <v>187.95840132167606</v>
      </c>
      <c r="AX84" s="936">
        <f t="shared" si="18"/>
        <v>387.43745923471789</v>
      </c>
      <c r="AY84" s="936">
        <f t="shared" si="18"/>
        <v>187.98281859558591</v>
      </c>
      <c r="AZ84" s="936">
        <f t="shared" si="18"/>
        <v>143.66948694047557</v>
      </c>
      <c r="BA84" s="936">
        <f t="shared" si="18"/>
        <v>121.51947199398747</v>
      </c>
      <c r="BB84" s="936">
        <f t="shared" si="18"/>
        <v>121.53278167383715</v>
      </c>
      <c r="BC84" s="936">
        <f t="shared" si="18"/>
        <v>121.54642409568308</v>
      </c>
      <c r="BD84" s="936">
        <f t="shared" si="18"/>
        <v>121.56040757807516</v>
      </c>
      <c r="BE84" s="936">
        <f t="shared" si="18"/>
        <v>121.57474064752704</v>
      </c>
      <c r="BF84" s="936">
        <f t="shared" si="18"/>
        <v>121.58943204371521</v>
      </c>
      <c r="BG84" s="936">
        <f t="shared" si="18"/>
        <v>121.60449072480809</v>
      </c>
      <c r="BH84" s="936">
        <f t="shared" si="18"/>
        <v>121.61992587292829</v>
      </c>
      <c r="BI84" s="936">
        <f t="shared" si="18"/>
        <v>121.6357468997515</v>
      </c>
      <c r="BJ84" s="936">
        <f t="shared" si="18"/>
        <v>121.65196345224528</v>
      </c>
      <c r="BK84" s="936">
        <f t="shared" si="18"/>
        <v>150.37578541855143</v>
      </c>
      <c r="BL84" s="936">
        <f t="shared" si="18"/>
        <v>204.53512293401519</v>
      </c>
      <c r="BM84" s="936">
        <f t="shared" si="18"/>
        <v>410.5637863873655</v>
      </c>
      <c r="BN84" s="936">
        <f t="shared" si="18"/>
        <v>204.57048642704973</v>
      </c>
      <c r="BO84" s="936">
        <f t="shared" si="18"/>
        <v>147.17443396772597</v>
      </c>
      <c r="BP84" s="936">
        <f t="shared" si="18"/>
        <v>121.75814019691911</v>
      </c>
      <c r="BQ84" s="936">
        <f t="shared" si="18"/>
        <v>121.77741658184209</v>
      </c>
      <c r="BR84" s="936">
        <f t="shared" si="18"/>
        <v>121.79717487638814</v>
      </c>
      <c r="BS84" s="936">
        <f t="shared" si="18"/>
        <v>121.81742712829785</v>
      </c>
      <c r="BT84" s="936">
        <f t="shared" si="18"/>
        <v>121.8381856865053</v>
      </c>
      <c r="BU84" s="936">
        <f t="shared" si="18"/>
        <v>144.02246320866792</v>
      </c>
      <c r="BV84" s="936">
        <f t="shared" si="18"/>
        <v>188.37027266888461</v>
      </c>
      <c r="BW84" s="936">
        <f t="shared" si="18"/>
        <v>387.85962736560668</v>
      </c>
      <c r="BX84" s="936">
        <f t="shared" si="18"/>
        <v>188.4155409297469</v>
      </c>
      <c r="BY84" s="936">
        <f t="shared" si="18"/>
        <v>144.11302733299058</v>
      </c>
      <c r="BZ84" s="936">
        <f t="shared" si="18"/>
        <v>121.97410089631535</v>
      </c>
      <c r="CA84" s="936">
        <f t="shared" si="18"/>
        <v>121.99877629872323</v>
      </c>
      <c r="CB84" s="936">
        <f t="shared" si="18"/>
        <v>122.02406858619131</v>
      </c>
      <c r="CC84" s="936">
        <f t="shared" si="18"/>
        <v>122.0499931808461</v>
      </c>
      <c r="CD84" s="936">
        <f t="shared" si="18"/>
        <v>122.07656589036725</v>
      </c>
      <c r="CE84" s="936">
        <f t="shared" si="18"/>
        <v>152.64340291762645</v>
      </c>
      <c r="CF84" s="936">
        <f t="shared" si="18"/>
        <v>183.21092087056712</v>
      </c>
      <c r="CG84" s="936">
        <f t="shared" si="18"/>
        <v>244.31873677233133</v>
      </c>
      <c r="CH84" s="936">
        <f t="shared" si="18"/>
        <v>183.26886807163959</v>
      </c>
      <c r="CI84" s="936">
        <f t="shared" si="18"/>
        <v>152.75933265343056</v>
      </c>
      <c r="CJ84" s="936">
        <f t="shared" si="18"/>
        <v>144.4135488497663</v>
      </c>
      <c r="CK84" s="936">
        <f t="shared" ref="CK84:CY84" si="19">SUM(CK73:CK83)</f>
        <v>188.77113545101045</v>
      </c>
      <c r="CL84" s="936">
        <f t="shared" si="19"/>
        <v>388.27051171728561</v>
      </c>
      <c r="CM84" s="936">
        <f t="shared" si="19"/>
        <v>188.83669739021786</v>
      </c>
      <c r="CN84" s="936">
        <f t="shared" si="19"/>
        <v>144.54471270497331</v>
      </c>
      <c r="CO84" s="936">
        <f t="shared" si="19"/>
        <v>122.41657840259764</v>
      </c>
      <c r="CP84" s="936">
        <f t="shared" si="19"/>
        <v>122.45231574266258</v>
      </c>
      <c r="CQ84" s="936">
        <f t="shared" si="19"/>
        <v>122.48894651622915</v>
      </c>
      <c r="CR84" s="936">
        <f t="shared" si="19"/>
        <v>122.52649305913488</v>
      </c>
      <c r="CS84" s="936">
        <f t="shared" si="19"/>
        <v>122.56497826561325</v>
      </c>
      <c r="CT84" s="936">
        <f t="shared" si="19"/>
        <v>144.76742560225358</v>
      </c>
      <c r="CU84" s="936">
        <f t="shared" si="19"/>
        <v>189.1338591223099</v>
      </c>
      <c r="CV84" s="936">
        <f t="shared" si="19"/>
        <v>388.64230348036756</v>
      </c>
      <c r="CW84" s="936">
        <f t="shared" si="19"/>
        <v>189.21778394737686</v>
      </c>
      <c r="CX84" s="936">
        <f t="shared" si="19"/>
        <v>144.93532642606127</v>
      </c>
      <c r="CY84" s="937">
        <f t="shared" si="19"/>
        <v>122.81695746671281</v>
      </c>
      <c r="CZ84" s="941"/>
      <c r="DA84" s="941"/>
      <c r="DB84" s="941"/>
      <c r="DC84" s="941"/>
      <c r="DD84" s="941"/>
      <c r="DE84" s="941"/>
      <c r="DF84" s="941"/>
      <c r="DG84" s="941"/>
      <c r="DH84" s="941"/>
      <c r="DI84" s="941"/>
      <c r="DJ84" s="941"/>
      <c r="DK84" s="941"/>
      <c r="DL84" s="941"/>
      <c r="DM84" s="941"/>
      <c r="DN84" s="941"/>
      <c r="DO84" s="941"/>
      <c r="DP84" s="941"/>
      <c r="DQ84" s="941"/>
      <c r="DR84" s="941"/>
      <c r="DS84" s="941"/>
      <c r="DT84" s="941"/>
      <c r="DU84" s="941"/>
      <c r="DV84" s="941"/>
      <c r="DW84" s="942"/>
      <c r="DX84" s="902"/>
    </row>
    <row r="85" spans="2:128" ht="28.5" x14ac:dyDescent="0.2">
      <c r="B85" s="881" t="s">
        <v>493</v>
      </c>
      <c r="C85" s="882" t="s">
        <v>895</v>
      </c>
      <c r="D85" s="883" t="s">
        <v>896</v>
      </c>
      <c r="E85" s="884" t="s">
        <v>557</v>
      </c>
      <c r="F85" s="885" t="s">
        <v>780</v>
      </c>
      <c r="G85" s="886" t="s">
        <v>781</v>
      </c>
      <c r="H85" s="887" t="s">
        <v>495</v>
      </c>
      <c r="I85" s="888">
        <f>MAX(X85:AV85)</f>
        <v>20</v>
      </c>
      <c r="J85" s="887">
        <f>SUMPRODUCT($X$2:$CY$2,$X85:$CY85)*365</f>
        <v>145433.0168045657</v>
      </c>
      <c r="K85" s="887">
        <f>SUMPRODUCT($X$2:$CY$2,$X86:$CY86)+SUMPRODUCT($X$2:$CY$2,$X87:$CY87)+SUMPRODUCT($X$2:$CY$2,$X88:$CY88)</f>
        <v>136153.95983836532</v>
      </c>
      <c r="L85" s="887">
        <f>SUMPRODUCT($X$2:$CY$2,$X89:$CY89) +SUMPRODUCT($X$2:$CY$2,$X90:$CY90)</f>
        <v>43395.514831470173</v>
      </c>
      <c r="M85" s="887">
        <f>SUMPRODUCT($X$2:$CY$2,$X91:$CY91)</f>
        <v>0</v>
      </c>
      <c r="N85" s="887">
        <f>SUMPRODUCT($X$2:$CY$2,$X94:$CY94) +SUMPRODUCT($X$2:$CY$2,$X95:$CY95)</f>
        <v>0</v>
      </c>
      <c r="O85" s="887">
        <f>SUMPRODUCT($X$2:$CY$2,$X92:$CY92) +SUMPRODUCT($X$2:$CY$2,$X93:$CY93) +SUMPRODUCT($X$2:$CY$2,$X96:$CY96)</f>
        <v>0</v>
      </c>
      <c r="P85" s="887">
        <f>SUM(K85:O85)</f>
        <v>179549.4746698355</v>
      </c>
      <c r="Q85" s="887">
        <f>(SUM(K85:M85)*100000)/(J85*1000)</f>
        <v>123.45853686794921</v>
      </c>
      <c r="R85" s="889">
        <f>(P85*100000)/(J85*1000)</f>
        <v>123.45853686794921</v>
      </c>
      <c r="S85" s="890">
        <v>3</v>
      </c>
      <c r="T85" s="891">
        <v>3</v>
      </c>
      <c r="U85" s="892" t="s">
        <v>496</v>
      </c>
      <c r="V85" s="893" t="s">
        <v>124</v>
      </c>
      <c r="W85" s="894" t="s">
        <v>75</v>
      </c>
      <c r="X85" s="895"/>
      <c r="Y85" s="895"/>
      <c r="Z85" s="895"/>
      <c r="AA85" s="895"/>
      <c r="AB85" s="895"/>
      <c r="AC85" s="895"/>
      <c r="AD85" s="895"/>
      <c r="AE85" s="895"/>
      <c r="AF85" s="895"/>
      <c r="AG85" s="895"/>
      <c r="AH85" s="895">
        <v>20</v>
      </c>
      <c r="AI85" s="895">
        <v>20</v>
      </c>
      <c r="AJ85" s="895">
        <v>20</v>
      </c>
      <c r="AK85" s="896">
        <v>20</v>
      </c>
      <c r="AL85" s="896">
        <v>20</v>
      </c>
      <c r="AM85" s="896">
        <v>20</v>
      </c>
      <c r="AN85" s="896">
        <v>20</v>
      </c>
      <c r="AO85" s="896">
        <v>20</v>
      </c>
      <c r="AP85" s="896">
        <v>20</v>
      </c>
      <c r="AQ85" s="896">
        <v>20</v>
      </c>
      <c r="AR85" s="896">
        <v>20</v>
      </c>
      <c r="AS85" s="896">
        <v>20</v>
      </c>
      <c r="AT85" s="896">
        <v>20</v>
      </c>
      <c r="AU85" s="896">
        <v>20</v>
      </c>
      <c r="AV85" s="896">
        <v>20</v>
      </c>
      <c r="AW85" s="896">
        <v>20</v>
      </c>
      <c r="AX85" s="896">
        <v>20</v>
      </c>
      <c r="AY85" s="896">
        <v>20</v>
      </c>
      <c r="AZ85" s="896">
        <v>20</v>
      </c>
      <c r="BA85" s="896">
        <v>20</v>
      </c>
      <c r="BB85" s="896">
        <v>20</v>
      </c>
      <c r="BC85" s="896">
        <v>20</v>
      </c>
      <c r="BD85" s="896">
        <v>20</v>
      </c>
      <c r="BE85" s="896">
        <v>20</v>
      </c>
      <c r="BF85" s="896">
        <v>20</v>
      </c>
      <c r="BG85" s="896">
        <v>20</v>
      </c>
      <c r="BH85" s="896">
        <v>20</v>
      </c>
      <c r="BI85" s="896">
        <v>20</v>
      </c>
      <c r="BJ85" s="896">
        <v>20</v>
      </c>
      <c r="BK85" s="896">
        <v>20</v>
      </c>
      <c r="BL85" s="896">
        <v>20</v>
      </c>
      <c r="BM85" s="896">
        <v>20</v>
      </c>
      <c r="BN85" s="896">
        <v>20</v>
      </c>
      <c r="BO85" s="896">
        <v>20</v>
      </c>
      <c r="BP85" s="896">
        <v>20</v>
      </c>
      <c r="BQ85" s="896">
        <v>20</v>
      </c>
      <c r="BR85" s="896">
        <v>20</v>
      </c>
      <c r="BS85" s="896">
        <v>20</v>
      </c>
      <c r="BT85" s="896">
        <v>20</v>
      </c>
      <c r="BU85" s="896">
        <v>20</v>
      </c>
      <c r="BV85" s="896">
        <v>20</v>
      </c>
      <c r="BW85" s="896">
        <v>20</v>
      </c>
      <c r="BX85" s="896">
        <v>20</v>
      </c>
      <c r="BY85" s="896">
        <v>20</v>
      </c>
      <c r="BZ85" s="896">
        <v>20</v>
      </c>
      <c r="CA85" s="896">
        <v>20</v>
      </c>
      <c r="CB85" s="896">
        <v>20</v>
      </c>
      <c r="CC85" s="896">
        <v>20</v>
      </c>
      <c r="CD85" s="896">
        <v>20</v>
      </c>
      <c r="CE85" s="897">
        <v>20</v>
      </c>
      <c r="CF85" s="897">
        <v>20</v>
      </c>
      <c r="CG85" s="897">
        <v>20</v>
      </c>
      <c r="CH85" s="897">
        <v>20</v>
      </c>
      <c r="CI85" s="897">
        <v>20</v>
      </c>
      <c r="CJ85" s="897">
        <v>20</v>
      </c>
      <c r="CK85" s="897">
        <v>20</v>
      </c>
      <c r="CL85" s="897">
        <v>20</v>
      </c>
      <c r="CM85" s="897">
        <v>20</v>
      </c>
      <c r="CN85" s="897">
        <v>20</v>
      </c>
      <c r="CO85" s="897">
        <v>20</v>
      </c>
      <c r="CP85" s="897">
        <v>20</v>
      </c>
      <c r="CQ85" s="897">
        <v>20</v>
      </c>
      <c r="CR85" s="897">
        <v>20</v>
      </c>
      <c r="CS85" s="897">
        <v>20</v>
      </c>
      <c r="CT85" s="897">
        <v>20</v>
      </c>
      <c r="CU85" s="897">
        <v>20</v>
      </c>
      <c r="CV85" s="897">
        <v>20</v>
      </c>
      <c r="CW85" s="897">
        <v>20</v>
      </c>
      <c r="CX85" s="897">
        <v>20</v>
      </c>
      <c r="CY85" s="898">
        <v>20</v>
      </c>
      <c r="CZ85" s="941"/>
      <c r="DA85" s="941"/>
      <c r="DB85" s="941"/>
      <c r="DC85" s="941"/>
      <c r="DD85" s="941"/>
      <c r="DE85" s="941"/>
      <c r="DF85" s="941"/>
      <c r="DG85" s="941"/>
      <c r="DH85" s="941"/>
      <c r="DI85" s="941"/>
      <c r="DJ85" s="941"/>
      <c r="DK85" s="941"/>
      <c r="DL85" s="941"/>
      <c r="DM85" s="941"/>
      <c r="DN85" s="941"/>
      <c r="DO85" s="941"/>
      <c r="DP85" s="941"/>
      <c r="DQ85" s="941"/>
      <c r="DR85" s="941"/>
      <c r="DS85" s="941"/>
      <c r="DT85" s="941"/>
      <c r="DU85" s="941"/>
      <c r="DV85" s="941"/>
      <c r="DW85" s="942"/>
      <c r="DX85" s="902"/>
    </row>
    <row r="86" spans="2:128" x14ac:dyDescent="0.2">
      <c r="B86" s="903"/>
      <c r="C86" s="904"/>
      <c r="D86" s="905"/>
      <c r="E86" s="906"/>
      <c r="F86" s="906"/>
      <c r="G86" s="905"/>
      <c r="H86" s="906"/>
      <c r="I86" s="906"/>
      <c r="J86" s="906"/>
      <c r="K86" s="906"/>
      <c r="L86" s="906"/>
      <c r="M86" s="906"/>
      <c r="N86" s="906"/>
      <c r="O86" s="906"/>
      <c r="P86" s="906"/>
      <c r="Q86" s="906"/>
      <c r="R86" s="907"/>
      <c r="S86" s="906"/>
      <c r="T86" s="906"/>
      <c r="U86" s="908" t="s">
        <v>497</v>
      </c>
      <c r="V86" s="893" t="s">
        <v>124</v>
      </c>
      <c r="W86" s="894" t="s">
        <v>498</v>
      </c>
      <c r="X86" s="895">
        <v>745</v>
      </c>
      <c r="Y86" s="895">
        <v>1489</v>
      </c>
      <c r="Z86" s="895">
        <v>2234</v>
      </c>
      <c r="AA86" s="895">
        <v>2979</v>
      </c>
      <c r="AB86" s="895">
        <v>3723</v>
      </c>
      <c r="AC86" s="895">
        <v>7447</v>
      </c>
      <c r="AD86" s="895">
        <v>7447</v>
      </c>
      <c r="AE86" s="895">
        <v>14894</v>
      </c>
      <c r="AF86" s="895">
        <v>18617</v>
      </c>
      <c r="AG86" s="895">
        <v>14894</v>
      </c>
      <c r="AH86" s="895"/>
      <c r="AI86" s="895"/>
      <c r="AJ86" s="895"/>
      <c r="AK86" s="896">
        <v>806</v>
      </c>
      <c r="AL86" s="896">
        <v>113.4375</v>
      </c>
      <c r="AM86" s="896">
        <v>340.3125</v>
      </c>
      <c r="AN86" s="896">
        <v>1361.25</v>
      </c>
      <c r="AO86" s="896">
        <v>340.3125</v>
      </c>
      <c r="AP86" s="896">
        <v>113.4375</v>
      </c>
      <c r="AQ86" s="896">
        <v>5080.8625000000002</v>
      </c>
      <c r="AR86" s="896">
        <v>995.65625</v>
      </c>
      <c r="AS86" s="896">
        <v>265.51875000000001</v>
      </c>
      <c r="AT86" s="896">
        <v>189.65625</v>
      </c>
      <c r="AU86" s="896">
        <v>37.931249999999999</v>
      </c>
      <c r="AV86" s="896">
        <v>5752.4375</v>
      </c>
      <c r="AW86" s="896">
        <v>340.3125</v>
      </c>
      <c r="AX86" s="896">
        <v>1361.25</v>
      </c>
      <c r="AY86" s="896">
        <v>1146.3125</v>
      </c>
      <c r="AZ86" s="896">
        <v>113.4375</v>
      </c>
      <c r="BA86" s="896">
        <v>2969</v>
      </c>
      <c r="BB86" s="896"/>
      <c r="BC86" s="896"/>
      <c r="BD86" s="896"/>
      <c r="BE86" s="896"/>
      <c r="BF86" s="896">
        <v>806</v>
      </c>
      <c r="BG86" s="896"/>
      <c r="BH86" s="896"/>
      <c r="BI86" s="896"/>
      <c r="BJ86" s="896"/>
      <c r="BK86" s="896">
        <v>3158.3</v>
      </c>
      <c r="BL86" s="896">
        <v>529.96875</v>
      </c>
      <c r="BM86" s="896">
        <v>2432.7687500000002</v>
      </c>
      <c r="BN86" s="896">
        <v>529.96875</v>
      </c>
      <c r="BO86" s="896">
        <v>151.36875000000001</v>
      </c>
      <c r="BP86" s="896"/>
      <c r="BQ86" s="896"/>
      <c r="BR86" s="896"/>
      <c r="BS86" s="896"/>
      <c r="BT86" s="896">
        <v>806</v>
      </c>
      <c r="BU86" s="896">
        <v>3082.4375</v>
      </c>
      <c r="BV86" s="896">
        <v>340.3125</v>
      </c>
      <c r="BW86" s="896">
        <v>1361.25</v>
      </c>
      <c r="BX86" s="896">
        <v>340.3125</v>
      </c>
      <c r="BY86" s="896">
        <v>113.4375</v>
      </c>
      <c r="BZ86" s="896"/>
      <c r="CA86" s="896"/>
      <c r="CB86" s="896">
        <v>806</v>
      </c>
      <c r="CC86" s="896"/>
      <c r="CD86" s="896"/>
      <c r="CE86" s="897">
        <v>3323.0250000000001</v>
      </c>
      <c r="CF86" s="897">
        <v>708.05000000000007</v>
      </c>
      <c r="CG86" s="897">
        <v>1416.1000000000001</v>
      </c>
      <c r="CH86" s="897">
        <v>708.05000000000007</v>
      </c>
      <c r="CI86" s="897">
        <v>1160.0250000000001</v>
      </c>
      <c r="CJ86" s="897">
        <v>113.4375</v>
      </c>
      <c r="CK86" s="897">
        <v>340.3125</v>
      </c>
      <c r="CL86" s="897">
        <v>1361.25</v>
      </c>
      <c r="CM86" s="897">
        <v>340.3125</v>
      </c>
      <c r="CN86" s="897">
        <v>113.4375</v>
      </c>
      <c r="CO86" s="897">
        <v>5005</v>
      </c>
      <c r="CP86" s="897">
        <v>806</v>
      </c>
      <c r="CQ86" s="897"/>
      <c r="CR86" s="897"/>
      <c r="CS86" s="897"/>
      <c r="CT86" s="897">
        <v>5752.4375</v>
      </c>
      <c r="CU86" s="897">
        <v>340.3125</v>
      </c>
      <c r="CV86" s="897">
        <v>1361.25</v>
      </c>
      <c r="CW86" s="897">
        <v>1146.3125</v>
      </c>
      <c r="CX86" s="897">
        <v>113.4375</v>
      </c>
      <c r="CY86" s="898">
        <v>2969</v>
      </c>
      <c r="CZ86" s="941"/>
      <c r="DA86" s="941"/>
      <c r="DB86" s="941"/>
      <c r="DC86" s="941"/>
      <c r="DD86" s="941"/>
      <c r="DE86" s="941"/>
      <c r="DF86" s="941"/>
      <c r="DG86" s="941"/>
      <c r="DH86" s="941"/>
      <c r="DI86" s="941"/>
      <c r="DJ86" s="941"/>
      <c r="DK86" s="941"/>
      <c r="DL86" s="941"/>
      <c r="DM86" s="941"/>
      <c r="DN86" s="941"/>
      <c r="DO86" s="941"/>
      <c r="DP86" s="941"/>
      <c r="DQ86" s="941"/>
      <c r="DR86" s="941"/>
      <c r="DS86" s="941"/>
      <c r="DT86" s="941"/>
      <c r="DU86" s="941"/>
      <c r="DV86" s="941"/>
      <c r="DW86" s="942"/>
      <c r="DX86" s="902"/>
    </row>
    <row r="87" spans="2:128" x14ac:dyDescent="0.2">
      <c r="B87" s="909"/>
      <c r="C87" s="910"/>
      <c r="D87" s="911"/>
      <c r="E87" s="911"/>
      <c r="F87" s="911"/>
      <c r="G87" s="911"/>
      <c r="H87" s="911"/>
      <c r="I87" s="911"/>
      <c r="J87" s="911"/>
      <c r="K87" s="911"/>
      <c r="L87" s="911"/>
      <c r="M87" s="911"/>
      <c r="N87" s="911"/>
      <c r="O87" s="911"/>
      <c r="P87" s="911"/>
      <c r="Q87" s="911"/>
      <c r="R87" s="912"/>
      <c r="S87" s="911"/>
      <c r="T87" s="911"/>
      <c r="U87" s="908" t="s">
        <v>499</v>
      </c>
      <c r="V87" s="893" t="s">
        <v>124</v>
      </c>
      <c r="W87" s="894" t="s">
        <v>498</v>
      </c>
      <c r="X87" s="895"/>
      <c r="Y87" s="895"/>
      <c r="Z87" s="895"/>
      <c r="AA87" s="895"/>
      <c r="AB87" s="895"/>
      <c r="AC87" s="895"/>
      <c r="AD87" s="895"/>
      <c r="AE87" s="895"/>
      <c r="AF87" s="895"/>
      <c r="AG87" s="895"/>
      <c r="AH87" s="895"/>
      <c r="AI87" s="895"/>
      <c r="AJ87" s="895"/>
      <c r="AK87" s="896"/>
      <c r="AL87" s="896"/>
      <c r="AM87" s="896"/>
      <c r="AN87" s="896"/>
      <c r="AO87" s="896"/>
      <c r="AP87" s="896"/>
      <c r="AQ87" s="896"/>
      <c r="AR87" s="896"/>
      <c r="AS87" s="896"/>
      <c r="AT87" s="896"/>
      <c r="AU87" s="896"/>
      <c r="AV87" s="896"/>
      <c r="AW87" s="896"/>
      <c r="AX87" s="896"/>
      <c r="AY87" s="896"/>
      <c r="AZ87" s="896"/>
      <c r="BA87" s="896"/>
      <c r="BB87" s="896"/>
      <c r="BC87" s="896"/>
      <c r="BD87" s="896"/>
      <c r="BE87" s="896"/>
      <c r="BF87" s="896"/>
      <c r="BG87" s="896"/>
      <c r="BH87" s="896"/>
      <c r="BI87" s="896"/>
      <c r="BJ87" s="896"/>
      <c r="BK87" s="896"/>
      <c r="BL87" s="896"/>
      <c r="BM87" s="896"/>
      <c r="BN87" s="896"/>
      <c r="BO87" s="896"/>
      <c r="BP87" s="896"/>
      <c r="BQ87" s="896"/>
      <c r="BR87" s="896"/>
      <c r="BS87" s="896"/>
      <c r="BT87" s="896"/>
      <c r="BU87" s="896"/>
      <c r="BV87" s="896"/>
      <c r="BW87" s="896"/>
      <c r="BX87" s="896"/>
      <c r="BY87" s="896"/>
      <c r="BZ87" s="896"/>
      <c r="CA87" s="896"/>
      <c r="CB87" s="896"/>
      <c r="CC87" s="896"/>
      <c r="CD87" s="896"/>
      <c r="CE87" s="897"/>
      <c r="CF87" s="897"/>
      <c r="CG87" s="897"/>
      <c r="CH87" s="897"/>
      <c r="CI87" s="897"/>
      <c r="CJ87" s="897"/>
      <c r="CK87" s="897"/>
      <c r="CL87" s="897"/>
      <c r="CM87" s="897"/>
      <c r="CN87" s="897"/>
      <c r="CO87" s="897"/>
      <c r="CP87" s="897"/>
      <c r="CQ87" s="897"/>
      <c r="CR87" s="897"/>
      <c r="CS87" s="897"/>
      <c r="CT87" s="897"/>
      <c r="CU87" s="897"/>
      <c r="CV87" s="897"/>
      <c r="CW87" s="897"/>
      <c r="CX87" s="897"/>
      <c r="CY87" s="898"/>
      <c r="CZ87" s="941"/>
      <c r="DA87" s="941"/>
      <c r="DB87" s="941"/>
      <c r="DC87" s="941"/>
      <c r="DD87" s="941"/>
      <c r="DE87" s="941"/>
      <c r="DF87" s="941"/>
      <c r="DG87" s="941"/>
      <c r="DH87" s="941"/>
      <c r="DI87" s="941"/>
      <c r="DJ87" s="941"/>
      <c r="DK87" s="941"/>
      <c r="DL87" s="941"/>
      <c r="DM87" s="941"/>
      <c r="DN87" s="941"/>
      <c r="DO87" s="941"/>
      <c r="DP87" s="941"/>
      <c r="DQ87" s="941"/>
      <c r="DR87" s="941"/>
      <c r="DS87" s="941"/>
      <c r="DT87" s="941"/>
      <c r="DU87" s="941"/>
      <c r="DV87" s="941"/>
      <c r="DW87" s="942"/>
      <c r="DX87" s="902"/>
    </row>
    <row r="88" spans="2:128" x14ac:dyDescent="0.2">
      <c r="B88" s="909"/>
      <c r="C88" s="910"/>
      <c r="D88" s="911"/>
      <c r="E88" s="911"/>
      <c r="F88" s="911"/>
      <c r="G88" s="911"/>
      <c r="H88" s="911"/>
      <c r="I88" s="911"/>
      <c r="J88" s="911"/>
      <c r="K88" s="911"/>
      <c r="L88" s="911"/>
      <c r="M88" s="911"/>
      <c r="N88" s="911"/>
      <c r="O88" s="911"/>
      <c r="P88" s="911"/>
      <c r="Q88" s="911"/>
      <c r="R88" s="912"/>
      <c r="S88" s="911"/>
      <c r="T88" s="911"/>
      <c r="U88" s="908" t="s">
        <v>772</v>
      </c>
      <c r="V88" s="893" t="s">
        <v>124</v>
      </c>
      <c r="W88" s="894" t="s">
        <v>498</v>
      </c>
      <c r="X88" s="895">
        <v>26.82</v>
      </c>
      <c r="Y88" s="895">
        <v>80.424000000000007</v>
      </c>
      <c r="Z88" s="895">
        <v>160.84800000000001</v>
      </c>
      <c r="AA88" s="895">
        <v>268.09199999999998</v>
      </c>
      <c r="AB88" s="895">
        <v>402.12</v>
      </c>
      <c r="AC88" s="895">
        <v>670.21199999999999</v>
      </c>
      <c r="AD88" s="895">
        <v>938.30400000000009</v>
      </c>
      <c r="AE88" s="895">
        <v>1474.4880000000003</v>
      </c>
      <c r="AF88" s="895">
        <v>2144.6999999999998</v>
      </c>
      <c r="AG88" s="895">
        <v>2680.884</v>
      </c>
      <c r="AH88" s="895">
        <v>2680.884</v>
      </c>
      <c r="AI88" s="895">
        <v>2680.884</v>
      </c>
      <c r="AJ88" s="895">
        <v>2680.884</v>
      </c>
      <c r="AK88" s="896">
        <v>2680.884</v>
      </c>
      <c r="AL88" s="896">
        <v>2680.884</v>
      </c>
      <c r="AM88" s="896">
        <v>2680.884</v>
      </c>
      <c r="AN88" s="896">
        <v>2680.884</v>
      </c>
      <c r="AO88" s="896">
        <v>2680.884</v>
      </c>
      <c r="AP88" s="896">
        <v>2680.884</v>
      </c>
      <c r="AQ88" s="896">
        <v>2680.884</v>
      </c>
      <c r="AR88" s="896">
        <v>2680.884</v>
      </c>
      <c r="AS88" s="896">
        <v>2680.884</v>
      </c>
      <c r="AT88" s="896">
        <v>2680.884</v>
      </c>
      <c r="AU88" s="896">
        <v>2680.884</v>
      </c>
      <c r="AV88" s="896">
        <v>2680.884</v>
      </c>
      <c r="AW88" s="896">
        <v>2680.884</v>
      </c>
      <c r="AX88" s="896">
        <v>2680.884</v>
      </c>
      <c r="AY88" s="896">
        <v>2680.884</v>
      </c>
      <c r="AZ88" s="896">
        <v>2680.884</v>
      </c>
      <c r="BA88" s="896">
        <v>2680.884</v>
      </c>
      <c r="BB88" s="896">
        <v>2680.884</v>
      </c>
      <c r="BC88" s="896">
        <v>2680.884</v>
      </c>
      <c r="BD88" s="896">
        <v>2680.884</v>
      </c>
      <c r="BE88" s="896">
        <v>2680.884</v>
      </c>
      <c r="BF88" s="896">
        <v>2680.884</v>
      </c>
      <c r="BG88" s="896">
        <v>2680.884</v>
      </c>
      <c r="BH88" s="896">
        <v>2680.884</v>
      </c>
      <c r="BI88" s="896">
        <v>2680.884</v>
      </c>
      <c r="BJ88" s="896">
        <v>2680.884</v>
      </c>
      <c r="BK88" s="896">
        <v>2680.884</v>
      </c>
      <c r="BL88" s="896">
        <v>2680.884</v>
      </c>
      <c r="BM88" s="896">
        <v>2680.884</v>
      </c>
      <c r="BN88" s="896">
        <v>2680.884</v>
      </c>
      <c r="BO88" s="896">
        <v>2680.884</v>
      </c>
      <c r="BP88" s="896">
        <v>2680.884</v>
      </c>
      <c r="BQ88" s="896">
        <v>2680.884</v>
      </c>
      <c r="BR88" s="896">
        <v>2680.884</v>
      </c>
      <c r="BS88" s="896">
        <v>2680.884</v>
      </c>
      <c r="BT88" s="896">
        <v>2680.884</v>
      </c>
      <c r="BU88" s="896">
        <v>2680.884</v>
      </c>
      <c r="BV88" s="896">
        <v>2680.884</v>
      </c>
      <c r="BW88" s="896">
        <v>2680.884</v>
      </c>
      <c r="BX88" s="896">
        <v>2680.884</v>
      </c>
      <c r="BY88" s="896">
        <v>2680.884</v>
      </c>
      <c r="BZ88" s="896">
        <v>2680.884</v>
      </c>
      <c r="CA88" s="896">
        <v>2680.884</v>
      </c>
      <c r="CB88" s="896">
        <v>2680.884</v>
      </c>
      <c r="CC88" s="896">
        <v>2680.884</v>
      </c>
      <c r="CD88" s="896">
        <v>2680.884</v>
      </c>
      <c r="CE88" s="897">
        <v>2680.884</v>
      </c>
      <c r="CF88" s="897">
        <v>2680.884</v>
      </c>
      <c r="CG88" s="897">
        <v>2680.884</v>
      </c>
      <c r="CH88" s="897">
        <v>2680.884</v>
      </c>
      <c r="CI88" s="897">
        <v>2680.884</v>
      </c>
      <c r="CJ88" s="897">
        <v>2680.884</v>
      </c>
      <c r="CK88" s="897">
        <v>2680.884</v>
      </c>
      <c r="CL88" s="897">
        <v>2680.884</v>
      </c>
      <c r="CM88" s="897">
        <v>2680.884</v>
      </c>
      <c r="CN88" s="897">
        <v>2680.884</v>
      </c>
      <c r="CO88" s="897">
        <v>2680.884</v>
      </c>
      <c r="CP88" s="897">
        <v>2680.884</v>
      </c>
      <c r="CQ88" s="897">
        <v>2680.884</v>
      </c>
      <c r="CR88" s="897">
        <v>2680.884</v>
      </c>
      <c r="CS88" s="897">
        <v>2680.884</v>
      </c>
      <c r="CT88" s="897">
        <v>2680.884</v>
      </c>
      <c r="CU88" s="897">
        <v>2680.884</v>
      </c>
      <c r="CV88" s="897">
        <v>2680.884</v>
      </c>
      <c r="CW88" s="897">
        <v>2680.884</v>
      </c>
      <c r="CX88" s="897">
        <v>2680.884</v>
      </c>
      <c r="CY88" s="898">
        <v>2680.884</v>
      </c>
      <c r="CZ88" s="941"/>
      <c r="DA88" s="941"/>
      <c r="DB88" s="941"/>
      <c r="DC88" s="941"/>
      <c r="DD88" s="941"/>
      <c r="DE88" s="941"/>
      <c r="DF88" s="941"/>
      <c r="DG88" s="941"/>
      <c r="DH88" s="941"/>
      <c r="DI88" s="941"/>
      <c r="DJ88" s="941"/>
      <c r="DK88" s="941"/>
      <c r="DL88" s="941"/>
      <c r="DM88" s="941"/>
      <c r="DN88" s="941"/>
      <c r="DO88" s="941"/>
      <c r="DP88" s="941"/>
      <c r="DQ88" s="941"/>
      <c r="DR88" s="941"/>
      <c r="DS88" s="941"/>
      <c r="DT88" s="941"/>
      <c r="DU88" s="941"/>
      <c r="DV88" s="941"/>
      <c r="DW88" s="942"/>
      <c r="DX88" s="902"/>
    </row>
    <row r="89" spans="2:128" x14ac:dyDescent="0.2">
      <c r="B89" s="913"/>
      <c r="C89" s="914"/>
      <c r="D89" s="915"/>
      <c r="E89" s="915"/>
      <c r="F89" s="915"/>
      <c r="G89" s="915"/>
      <c r="H89" s="915"/>
      <c r="I89" s="915"/>
      <c r="J89" s="915"/>
      <c r="K89" s="915"/>
      <c r="L89" s="915"/>
      <c r="M89" s="915"/>
      <c r="N89" s="915"/>
      <c r="O89" s="915"/>
      <c r="P89" s="915"/>
      <c r="Q89" s="915"/>
      <c r="R89" s="916"/>
      <c r="S89" s="915"/>
      <c r="T89" s="915"/>
      <c r="U89" s="908" t="s">
        <v>500</v>
      </c>
      <c r="V89" s="893" t="s">
        <v>124</v>
      </c>
      <c r="W89" s="917" t="s">
        <v>498</v>
      </c>
      <c r="X89" s="895"/>
      <c r="Y89" s="895"/>
      <c r="Z89" s="895"/>
      <c r="AA89" s="895"/>
      <c r="AB89" s="895"/>
      <c r="AC89" s="895"/>
      <c r="AD89" s="895"/>
      <c r="AE89" s="895"/>
      <c r="AF89" s="895"/>
      <c r="AG89" s="895"/>
      <c r="AH89" s="895">
        <v>561.60001920000002</v>
      </c>
      <c r="AI89" s="895">
        <v>561.60001920000002</v>
      </c>
      <c r="AJ89" s="895">
        <v>561.60001920000002</v>
      </c>
      <c r="AK89" s="896">
        <v>561.60001920000002</v>
      </c>
      <c r="AL89" s="896">
        <v>561.60001920000002</v>
      </c>
      <c r="AM89" s="896">
        <v>561.60001920000002</v>
      </c>
      <c r="AN89" s="896">
        <v>561.60001920000002</v>
      </c>
      <c r="AO89" s="896">
        <v>561.60001920000002</v>
      </c>
      <c r="AP89" s="896">
        <v>561.60001920000002</v>
      </c>
      <c r="AQ89" s="896">
        <v>561.60001920000002</v>
      </c>
      <c r="AR89" s="896">
        <v>561.60001920000002</v>
      </c>
      <c r="AS89" s="896">
        <v>561.60001920000002</v>
      </c>
      <c r="AT89" s="896">
        <v>561.60001920000002</v>
      </c>
      <c r="AU89" s="896">
        <v>561.60001920000002</v>
      </c>
      <c r="AV89" s="896">
        <v>561.60001920000002</v>
      </c>
      <c r="AW89" s="896">
        <v>561.60001920000002</v>
      </c>
      <c r="AX89" s="896">
        <v>561.60001920000002</v>
      </c>
      <c r="AY89" s="896">
        <v>561.60001920000002</v>
      </c>
      <c r="AZ89" s="896">
        <v>561.60001920000002</v>
      </c>
      <c r="BA89" s="896">
        <v>561.60001920000002</v>
      </c>
      <c r="BB89" s="896">
        <v>561.60001920000002</v>
      </c>
      <c r="BC89" s="896">
        <v>561.60001920000002</v>
      </c>
      <c r="BD89" s="896">
        <v>561.60001920000002</v>
      </c>
      <c r="BE89" s="896">
        <v>561.60001920000002</v>
      </c>
      <c r="BF89" s="896">
        <v>561.60001920000002</v>
      </c>
      <c r="BG89" s="896">
        <v>561.60001920000002</v>
      </c>
      <c r="BH89" s="896">
        <v>561.60001920000002</v>
      </c>
      <c r="BI89" s="896">
        <v>561.60001920000002</v>
      </c>
      <c r="BJ89" s="896">
        <v>561.60001920000002</v>
      </c>
      <c r="BK89" s="896">
        <v>561.60001920000002</v>
      </c>
      <c r="BL89" s="896">
        <v>561.60001920000002</v>
      </c>
      <c r="BM89" s="896">
        <v>561.60001920000002</v>
      </c>
      <c r="BN89" s="896">
        <v>561.60001920000002</v>
      </c>
      <c r="BO89" s="896">
        <v>561.60001920000002</v>
      </c>
      <c r="BP89" s="896">
        <v>561.60001920000002</v>
      </c>
      <c r="BQ89" s="896">
        <v>561.60001920000002</v>
      </c>
      <c r="BR89" s="896">
        <v>561.60001920000002</v>
      </c>
      <c r="BS89" s="896">
        <v>561.60001920000002</v>
      </c>
      <c r="BT89" s="896">
        <v>561.60001920000002</v>
      </c>
      <c r="BU89" s="896">
        <v>561.60001920000002</v>
      </c>
      <c r="BV89" s="896">
        <v>561.60001920000002</v>
      </c>
      <c r="BW89" s="896">
        <v>561.60001920000002</v>
      </c>
      <c r="BX89" s="896">
        <v>561.60001920000002</v>
      </c>
      <c r="BY89" s="896">
        <v>561.60001920000002</v>
      </c>
      <c r="BZ89" s="896">
        <v>561.60001920000002</v>
      </c>
      <c r="CA89" s="896">
        <v>561.60001920000002</v>
      </c>
      <c r="CB89" s="896">
        <v>561.60001920000002</v>
      </c>
      <c r="CC89" s="896">
        <v>561.60001920000002</v>
      </c>
      <c r="CD89" s="896">
        <v>561.60001920000002</v>
      </c>
      <c r="CE89" s="897">
        <v>561.60001920000002</v>
      </c>
      <c r="CF89" s="897">
        <v>561.60001920000002</v>
      </c>
      <c r="CG89" s="897">
        <v>561.60001920000002</v>
      </c>
      <c r="CH89" s="897">
        <v>561.60001920000002</v>
      </c>
      <c r="CI89" s="897">
        <v>561.60001920000002</v>
      </c>
      <c r="CJ89" s="897">
        <v>561.60001920000002</v>
      </c>
      <c r="CK89" s="897">
        <v>561.60001920000002</v>
      </c>
      <c r="CL89" s="897">
        <v>561.60001920000002</v>
      </c>
      <c r="CM89" s="897">
        <v>561.60001920000002</v>
      </c>
      <c r="CN89" s="897">
        <v>561.60001920000002</v>
      </c>
      <c r="CO89" s="897">
        <v>561.60001920000002</v>
      </c>
      <c r="CP89" s="897">
        <v>561.60001920000002</v>
      </c>
      <c r="CQ89" s="897">
        <v>561.60001920000002</v>
      </c>
      <c r="CR89" s="897">
        <v>561.60001920000002</v>
      </c>
      <c r="CS89" s="897">
        <v>561.60001920000002</v>
      </c>
      <c r="CT89" s="897">
        <v>561.60001920000002</v>
      </c>
      <c r="CU89" s="897">
        <v>561.60001920000002</v>
      </c>
      <c r="CV89" s="897">
        <v>561.60001920000002</v>
      </c>
      <c r="CW89" s="897">
        <v>561.60001920000002</v>
      </c>
      <c r="CX89" s="897">
        <v>561.60001920000002</v>
      </c>
      <c r="CY89" s="898">
        <v>561.60001920000002</v>
      </c>
      <c r="CZ89" s="941"/>
      <c r="DA89" s="941"/>
      <c r="DB89" s="941"/>
      <c r="DC89" s="941"/>
      <c r="DD89" s="941"/>
      <c r="DE89" s="941"/>
      <c r="DF89" s="941"/>
      <c r="DG89" s="941"/>
      <c r="DH89" s="941"/>
      <c r="DI89" s="941"/>
      <c r="DJ89" s="941"/>
      <c r="DK89" s="941"/>
      <c r="DL89" s="941"/>
      <c r="DM89" s="941"/>
      <c r="DN89" s="941"/>
      <c r="DO89" s="941"/>
      <c r="DP89" s="941"/>
      <c r="DQ89" s="941"/>
      <c r="DR89" s="941"/>
      <c r="DS89" s="941"/>
      <c r="DT89" s="941"/>
      <c r="DU89" s="941"/>
      <c r="DV89" s="941"/>
      <c r="DW89" s="942"/>
      <c r="DX89" s="902"/>
    </row>
    <row r="90" spans="2:128" x14ac:dyDescent="0.2">
      <c r="B90" s="918"/>
      <c r="C90" s="919"/>
      <c r="D90" s="920"/>
      <c r="E90" s="920"/>
      <c r="F90" s="920"/>
      <c r="G90" s="920"/>
      <c r="H90" s="920"/>
      <c r="I90" s="920"/>
      <c r="J90" s="920"/>
      <c r="K90" s="920"/>
      <c r="L90" s="920"/>
      <c r="M90" s="920"/>
      <c r="N90" s="920"/>
      <c r="O90" s="920"/>
      <c r="P90" s="920"/>
      <c r="Q90" s="920"/>
      <c r="R90" s="921"/>
      <c r="S90" s="920"/>
      <c r="T90" s="920"/>
      <c r="U90" s="908" t="s">
        <v>501</v>
      </c>
      <c r="V90" s="893" t="s">
        <v>124</v>
      </c>
      <c r="W90" s="917" t="s">
        <v>498</v>
      </c>
      <c r="X90" s="896"/>
      <c r="Y90" s="896"/>
      <c r="Z90" s="896"/>
      <c r="AA90" s="896"/>
      <c r="AB90" s="896"/>
      <c r="AC90" s="896"/>
      <c r="AD90" s="896"/>
      <c r="AE90" s="896"/>
      <c r="AF90" s="896"/>
      <c r="AG90" s="896"/>
      <c r="AH90" s="896">
        <v>1182.5504407029694</v>
      </c>
      <c r="AI90" s="896">
        <v>1140.3281167927698</v>
      </c>
      <c r="AJ90" s="896">
        <v>1120.6963540815373</v>
      </c>
      <c r="AK90" s="896">
        <v>1133.7437482269997</v>
      </c>
      <c r="AL90" s="896">
        <v>1119.8580423669873</v>
      </c>
      <c r="AM90" s="896">
        <v>1066.0788408846572</v>
      </c>
      <c r="AN90" s="896">
        <v>1084.1159644067732</v>
      </c>
      <c r="AO90" s="896">
        <v>1102.6040160169428</v>
      </c>
      <c r="AP90" s="896">
        <v>1121.5542689173662</v>
      </c>
      <c r="AQ90" s="896">
        <v>1140.9782781403003</v>
      </c>
      <c r="AR90" s="896">
        <v>1160.8878875938078</v>
      </c>
      <c r="AS90" s="896">
        <v>1181.2952372836526</v>
      </c>
      <c r="AT90" s="896">
        <v>1202.2127707157438</v>
      </c>
      <c r="AU90" s="896">
        <v>1223.6532424836375</v>
      </c>
      <c r="AV90" s="896">
        <v>1245.6297260457281</v>
      </c>
      <c r="AW90" s="896">
        <v>1268.1556216968715</v>
      </c>
      <c r="AX90" s="896">
        <v>1291.2446647392931</v>
      </c>
      <c r="AY90" s="896">
        <v>1314.9109338577753</v>
      </c>
      <c r="AZ90" s="896">
        <v>1339.1688597042198</v>
      </c>
      <c r="BA90" s="896">
        <v>1364.0332336968252</v>
      </c>
      <c r="BB90" s="896">
        <v>1389.5192170392454</v>
      </c>
      <c r="BC90" s="896">
        <v>1415.6423499652265</v>
      </c>
      <c r="BD90" s="896">
        <v>1442.4185612143569</v>
      </c>
      <c r="BE90" s="896">
        <v>1469.864177744716</v>
      </c>
      <c r="BF90" s="896">
        <v>1497.9959346883338</v>
      </c>
      <c r="BG90" s="896">
        <v>1526.8309855555415</v>
      </c>
      <c r="BH90" s="896">
        <v>1556.3869126944305</v>
      </c>
      <c r="BI90" s="896">
        <v>1586.6817380117911</v>
      </c>
      <c r="BJ90" s="896">
        <v>1617.7339339620855</v>
      </c>
      <c r="BK90" s="896">
        <v>1649.5624348111373</v>
      </c>
      <c r="BL90" s="896">
        <v>1682.1866481814159</v>
      </c>
      <c r="BM90" s="896">
        <v>1715.6264668859515</v>
      </c>
      <c r="BN90" s="896">
        <v>1749.9022810580996</v>
      </c>
      <c r="BO90" s="896">
        <v>1785.0349905845519</v>
      </c>
      <c r="BP90" s="896">
        <v>1821.046017849166</v>
      </c>
      <c r="BQ90" s="896">
        <v>1857.9573207953954</v>
      </c>
      <c r="BR90" s="896">
        <v>1895.7914063152796</v>
      </c>
      <c r="BS90" s="896">
        <v>1934.5713439731621</v>
      </c>
      <c r="BT90" s="896">
        <v>1974.3207800724904</v>
      </c>
      <c r="BU90" s="896">
        <v>2015.0639520743025</v>
      </c>
      <c r="BV90" s="896">
        <v>2056.8257033761602</v>
      </c>
      <c r="BW90" s="896">
        <v>2099.6314984605642</v>
      </c>
      <c r="BX90" s="896">
        <v>2143.5074384220779</v>
      </c>
      <c r="BY90" s="896">
        <v>2188.4802768826298</v>
      </c>
      <c r="BZ90" s="896">
        <v>2234.5774363046958</v>
      </c>
      <c r="CA90" s="896">
        <v>2281.8270247123123</v>
      </c>
      <c r="CB90" s="896">
        <v>2330.2578528301206</v>
      </c>
      <c r="CC90" s="896">
        <v>2379.8994516508733</v>
      </c>
      <c r="CD90" s="896">
        <v>2430.7820904421446</v>
      </c>
      <c r="CE90" s="897">
        <v>2482.936795203198</v>
      </c>
      <c r="CF90" s="897">
        <v>2536.3953675832781</v>
      </c>
      <c r="CG90" s="897">
        <v>2591.1904042728597</v>
      </c>
      <c r="CH90" s="897">
        <v>2647.3553168796811</v>
      </c>
      <c r="CI90" s="897">
        <v>2704.9243523016726</v>
      </c>
      <c r="CJ90" s="897">
        <v>2763.932613609215</v>
      </c>
      <c r="CK90" s="897">
        <v>2824.4160814494448</v>
      </c>
      <c r="CL90" s="897">
        <v>2886.4116359856803</v>
      </c>
      <c r="CM90" s="897">
        <v>2949.9570793853222</v>
      </c>
      <c r="CN90" s="897">
        <v>3015.0911588699546</v>
      </c>
      <c r="CO90" s="897">
        <v>3081.8535903417041</v>
      </c>
      <c r="CP90" s="897">
        <v>3150.2850826002455</v>
      </c>
      <c r="CQ90" s="897">
        <v>3220.4273621652524</v>
      </c>
      <c r="CR90" s="897">
        <v>3292.3231987193826</v>
      </c>
      <c r="CS90" s="897">
        <v>3366.0164311873677</v>
      </c>
      <c r="CT90" s="897">
        <v>3441.5519944670514</v>
      </c>
      <c r="CU90" s="897">
        <v>3518.9759468287266</v>
      </c>
      <c r="CV90" s="897">
        <v>3598.3354979994438</v>
      </c>
      <c r="CW90" s="897">
        <v>3679.6790379494296</v>
      </c>
      <c r="CX90" s="897">
        <v>3763.0561663981657</v>
      </c>
      <c r="CY90" s="898">
        <v>3848.5177230581194</v>
      </c>
      <c r="CZ90" s="941"/>
      <c r="DA90" s="941"/>
      <c r="DB90" s="941"/>
      <c r="DC90" s="941"/>
      <c r="DD90" s="941"/>
      <c r="DE90" s="941"/>
      <c r="DF90" s="941"/>
      <c r="DG90" s="941"/>
      <c r="DH90" s="941"/>
      <c r="DI90" s="941"/>
      <c r="DJ90" s="941"/>
      <c r="DK90" s="941"/>
      <c r="DL90" s="941"/>
      <c r="DM90" s="941"/>
      <c r="DN90" s="941"/>
      <c r="DO90" s="941"/>
      <c r="DP90" s="941"/>
      <c r="DQ90" s="941"/>
      <c r="DR90" s="941"/>
      <c r="DS90" s="941"/>
      <c r="DT90" s="941"/>
      <c r="DU90" s="941"/>
      <c r="DV90" s="941"/>
      <c r="DW90" s="942"/>
      <c r="DX90" s="902"/>
    </row>
    <row r="91" spans="2:128" x14ac:dyDescent="0.2">
      <c r="B91" s="918"/>
      <c r="C91" s="919"/>
      <c r="D91" s="920"/>
      <c r="E91" s="920"/>
      <c r="F91" s="920"/>
      <c r="G91" s="920"/>
      <c r="H91" s="920"/>
      <c r="I91" s="920"/>
      <c r="J91" s="920"/>
      <c r="K91" s="920"/>
      <c r="L91" s="920"/>
      <c r="M91" s="920"/>
      <c r="N91" s="920"/>
      <c r="O91" s="920"/>
      <c r="P91" s="920"/>
      <c r="Q91" s="920"/>
      <c r="R91" s="921"/>
      <c r="S91" s="920"/>
      <c r="T91" s="920"/>
      <c r="U91" s="922" t="s">
        <v>502</v>
      </c>
      <c r="V91" s="923" t="s">
        <v>124</v>
      </c>
      <c r="W91" s="917" t="s">
        <v>498</v>
      </c>
      <c r="X91" s="896"/>
      <c r="Y91" s="896"/>
      <c r="Z91" s="896"/>
      <c r="AA91" s="896"/>
      <c r="AB91" s="896"/>
      <c r="AC91" s="896"/>
      <c r="AD91" s="896"/>
      <c r="AE91" s="896"/>
      <c r="AF91" s="896"/>
      <c r="AG91" s="896"/>
      <c r="AH91" s="896"/>
      <c r="AI91" s="896"/>
      <c r="AJ91" s="896"/>
      <c r="AK91" s="896"/>
      <c r="AL91" s="896"/>
      <c r="AM91" s="896"/>
      <c r="AN91" s="896"/>
      <c r="AO91" s="896"/>
      <c r="AP91" s="896"/>
      <c r="AQ91" s="896"/>
      <c r="AR91" s="896"/>
      <c r="AS91" s="896"/>
      <c r="AT91" s="896"/>
      <c r="AU91" s="896"/>
      <c r="AV91" s="896"/>
      <c r="AW91" s="896"/>
      <c r="AX91" s="896"/>
      <c r="AY91" s="896"/>
      <c r="AZ91" s="896"/>
      <c r="BA91" s="896"/>
      <c r="BB91" s="896"/>
      <c r="BC91" s="896"/>
      <c r="BD91" s="896"/>
      <c r="BE91" s="896"/>
      <c r="BF91" s="896"/>
      <c r="BG91" s="896"/>
      <c r="BH91" s="896"/>
      <c r="BI91" s="896"/>
      <c r="BJ91" s="896"/>
      <c r="BK91" s="896"/>
      <c r="BL91" s="896"/>
      <c r="BM91" s="896"/>
      <c r="BN91" s="896"/>
      <c r="BO91" s="896"/>
      <c r="BP91" s="896"/>
      <c r="BQ91" s="896"/>
      <c r="BR91" s="896"/>
      <c r="BS91" s="896"/>
      <c r="BT91" s="896"/>
      <c r="BU91" s="896"/>
      <c r="BV91" s="896"/>
      <c r="BW91" s="896"/>
      <c r="BX91" s="896"/>
      <c r="BY91" s="896"/>
      <c r="BZ91" s="896"/>
      <c r="CA91" s="896"/>
      <c r="CB91" s="896"/>
      <c r="CC91" s="896"/>
      <c r="CD91" s="896"/>
      <c r="CE91" s="897"/>
      <c r="CF91" s="897"/>
      <c r="CG91" s="897"/>
      <c r="CH91" s="897"/>
      <c r="CI91" s="897"/>
      <c r="CJ91" s="897"/>
      <c r="CK91" s="897"/>
      <c r="CL91" s="897"/>
      <c r="CM91" s="897"/>
      <c r="CN91" s="897"/>
      <c r="CO91" s="897"/>
      <c r="CP91" s="897"/>
      <c r="CQ91" s="897"/>
      <c r="CR91" s="897"/>
      <c r="CS91" s="897"/>
      <c r="CT91" s="897"/>
      <c r="CU91" s="897"/>
      <c r="CV91" s="897"/>
      <c r="CW91" s="897"/>
      <c r="CX91" s="897"/>
      <c r="CY91" s="898"/>
      <c r="CZ91" s="941"/>
      <c r="DA91" s="941"/>
      <c r="DB91" s="941"/>
      <c r="DC91" s="941"/>
      <c r="DD91" s="941"/>
      <c r="DE91" s="941"/>
      <c r="DF91" s="941"/>
      <c r="DG91" s="941"/>
      <c r="DH91" s="941"/>
      <c r="DI91" s="941"/>
      <c r="DJ91" s="941"/>
      <c r="DK91" s="941"/>
      <c r="DL91" s="941"/>
      <c r="DM91" s="941"/>
      <c r="DN91" s="941"/>
      <c r="DO91" s="941"/>
      <c r="DP91" s="941"/>
      <c r="DQ91" s="941"/>
      <c r="DR91" s="941"/>
      <c r="DS91" s="941"/>
      <c r="DT91" s="941"/>
      <c r="DU91" s="941"/>
      <c r="DV91" s="941"/>
      <c r="DW91" s="942"/>
      <c r="DX91" s="902"/>
    </row>
    <row r="92" spans="2:128" x14ac:dyDescent="0.2">
      <c r="B92" s="918"/>
      <c r="C92" s="919"/>
      <c r="D92" s="920"/>
      <c r="E92" s="920"/>
      <c r="F92" s="920"/>
      <c r="G92" s="920"/>
      <c r="H92" s="920"/>
      <c r="I92" s="920"/>
      <c r="J92" s="920"/>
      <c r="K92" s="920"/>
      <c r="L92" s="920"/>
      <c r="M92" s="920"/>
      <c r="N92" s="920"/>
      <c r="O92" s="920"/>
      <c r="P92" s="920"/>
      <c r="Q92" s="920"/>
      <c r="R92" s="921"/>
      <c r="S92" s="920"/>
      <c r="T92" s="920"/>
      <c r="U92" s="908" t="s">
        <v>503</v>
      </c>
      <c r="V92" s="893" t="s">
        <v>124</v>
      </c>
      <c r="W92" s="917" t="s">
        <v>498</v>
      </c>
      <c r="X92" s="896"/>
      <c r="Y92" s="896"/>
      <c r="Z92" s="896"/>
      <c r="AA92" s="896"/>
      <c r="AB92" s="896"/>
      <c r="AC92" s="896"/>
      <c r="AD92" s="896"/>
      <c r="AE92" s="896"/>
      <c r="AF92" s="896"/>
      <c r="AG92" s="896"/>
      <c r="AH92" s="896"/>
      <c r="AI92" s="896"/>
      <c r="AJ92" s="896"/>
      <c r="AK92" s="896"/>
      <c r="AL92" s="896"/>
      <c r="AM92" s="896"/>
      <c r="AN92" s="896"/>
      <c r="AO92" s="896"/>
      <c r="AP92" s="896"/>
      <c r="AQ92" s="896"/>
      <c r="AR92" s="896"/>
      <c r="AS92" s="896"/>
      <c r="AT92" s="896"/>
      <c r="AU92" s="896"/>
      <c r="AV92" s="896"/>
      <c r="AW92" s="896"/>
      <c r="AX92" s="896"/>
      <c r="AY92" s="896"/>
      <c r="AZ92" s="896"/>
      <c r="BA92" s="896"/>
      <c r="BB92" s="896"/>
      <c r="BC92" s="896"/>
      <c r="BD92" s="896"/>
      <c r="BE92" s="896"/>
      <c r="BF92" s="896"/>
      <c r="BG92" s="896"/>
      <c r="BH92" s="896"/>
      <c r="BI92" s="896"/>
      <c r="BJ92" s="896"/>
      <c r="BK92" s="896"/>
      <c r="BL92" s="896"/>
      <c r="BM92" s="896"/>
      <c r="BN92" s="896"/>
      <c r="BO92" s="896"/>
      <c r="BP92" s="896"/>
      <c r="BQ92" s="896"/>
      <c r="BR92" s="896"/>
      <c r="BS92" s="896"/>
      <c r="BT92" s="896"/>
      <c r="BU92" s="896"/>
      <c r="BV92" s="896"/>
      <c r="BW92" s="896"/>
      <c r="BX92" s="896"/>
      <c r="BY92" s="896"/>
      <c r="BZ92" s="896"/>
      <c r="CA92" s="896"/>
      <c r="CB92" s="896"/>
      <c r="CC92" s="896"/>
      <c r="CD92" s="896"/>
      <c r="CE92" s="897"/>
      <c r="CF92" s="897"/>
      <c r="CG92" s="897"/>
      <c r="CH92" s="897"/>
      <c r="CI92" s="897"/>
      <c r="CJ92" s="897"/>
      <c r="CK92" s="897"/>
      <c r="CL92" s="897"/>
      <c r="CM92" s="897"/>
      <c r="CN92" s="897"/>
      <c r="CO92" s="897"/>
      <c r="CP92" s="897"/>
      <c r="CQ92" s="897"/>
      <c r="CR92" s="897"/>
      <c r="CS92" s="897"/>
      <c r="CT92" s="897"/>
      <c r="CU92" s="897"/>
      <c r="CV92" s="897"/>
      <c r="CW92" s="897"/>
      <c r="CX92" s="897"/>
      <c r="CY92" s="898"/>
      <c r="CZ92" s="941"/>
      <c r="DA92" s="941"/>
      <c r="DB92" s="941"/>
      <c r="DC92" s="941"/>
      <c r="DD92" s="941"/>
      <c r="DE92" s="941"/>
      <c r="DF92" s="941"/>
      <c r="DG92" s="941"/>
      <c r="DH92" s="941"/>
      <c r="DI92" s="941"/>
      <c r="DJ92" s="941"/>
      <c r="DK92" s="941"/>
      <c r="DL92" s="941"/>
      <c r="DM92" s="941"/>
      <c r="DN92" s="941"/>
      <c r="DO92" s="941"/>
      <c r="DP92" s="941"/>
      <c r="DQ92" s="941"/>
      <c r="DR92" s="941"/>
      <c r="DS92" s="941"/>
      <c r="DT92" s="941"/>
      <c r="DU92" s="941"/>
      <c r="DV92" s="941"/>
      <c r="DW92" s="942"/>
      <c r="DX92" s="902"/>
    </row>
    <row r="93" spans="2:128" x14ac:dyDescent="0.2">
      <c r="B93" s="924"/>
      <c r="C93" s="919"/>
      <c r="D93" s="920"/>
      <c r="E93" s="920"/>
      <c r="F93" s="920"/>
      <c r="G93" s="920"/>
      <c r="H93" s="920"/>
      <c r="I93" s="920"/>
      <c r="J93" s="920"/>
      <c r="K93" s="920"/>
      <c r="L93" s="920"/>
      <c r="M93" s="920"/>
      <c r="N93" s="920"/>
      <c r="O93" s="920"/>
      <c r="P93" s="920"/>
      <c r="Q93" s="920"/>
      <c r="R93" s="921"/>
      <c r="S93" s="920"/>
      <c r="T93" s="920"/>
      <c r="U93" s="908" t="s">
        <v>504</v>
      </c>
      <c r="V93" s="893" t="s">
        <v>124</v>
      </c>
      <c r="W93" s="917" t="s">
        <v>498</v>
      </c>
      <c r="X93" s="896"/>
      <c r="Y93" s="896"/>
      <c r="Z93" s="896"/>
      <c r="AA93" s="896"/>
      <c r="AB93" s="896"/>
      <c r="AC93" s="896"/>
      <c r="AD93" s="896"/>
      <c r="AE93" s="896"/>
      <c r="AF93" s="896"/>
      <c r="AG93" s="896"/>
      <c r="AH93" s="896"/>
      <c r="AI93" s="896"/>
      <c r="AJ93" s="896"/>
      <c r="AK93" s="896"/>
      <c r="AL93" s="896"/>
      <c r="AM93" s="896"/>
      <c r="AN93" s="896"/>
      <c r="AO93" s="896"/>
      <c r="AP93" s="896"/>
      <c r="AQ93" s="896"/>
      <c r="AR93" s="896"/>
      <c r="AS93" s="896"/>
      <c r="AT93" s="896"/>
      <c r="AU93" s="896"/>
      <c r="AV93" s="896"/>
      <c r="AW93" s="896"/>
      <c r="AX93" s="896"/>
      <c r="AY93" s="896"/>
      <c r="AZ93" s="896"/>
      <c r="BA93" s="896"/>
      <c r="BB93" s="896"/>
      <c r="BC93" s="896"/>
      <c r="BD93" s="896"/>
      <c r="BE93" s="896"/>
      <c r="BF93" s="896"/>
      <c r="BG93" s="896"/>
      <c r="BH93" s="896"/>
      <c r="BI93" s="896"/>
      <c r="BJ93" s="896"/>
      <c r="BK93" s="896"/>
      <c r="BL93" s="896"/>
      <c r="BM93" s="896"/>
      <c r="BN93" s="896"/>
      <c r="BO93" s="896"/>
      <c r="BP93" s="896"/>
      <c r="BQ93" s="896"/>
      <c r="BR93" s="896"/>
      <c r="BS93" s="896"/>
      <c r="BT93" s="896"/>
      <c r="BU93" s="896"/>
      <c r="BV93" s="896"/>
      <c r="BW93" s="896"/>
      <c r="BX93" s="896"/>
      <c r="BY93" s="896"/>
      <c r="BZ93" s="896"/>
      <c r="CA93" s="896"/>
      <c r="CB93" s="896"/>
      <c r="CC93" s="896"/>
      <c r="CD93" s="896"/>
      <c r="CE93" s="897"/>
      <c r="CF93" s="897"/>
      <c r="CG93" s="897"/>
      <c r="CH93" s="897"/>
      <c r="CI93" s="897"/>
      <c r="CJ93" s="897"/>
      <c r="CK93" s="897"/>
      <c r="CL93" s="897"/>
      <c r="CM93" s="897"/>
      <c r="CN93" s="897"/>
      <c r="CO93" s="897"/>
      <c r="CP93" s="897"/>
      <c r="CQ93" s="897"/>
      <c r="CR93" s="897"/>
      <c r="CS93" s="897"/>
      <c r="CT93" s="897"/>
      <c r="CU93" s="897"/>
      <c r="CV93" s="897"/>
      <c r="CW93" s="897"/>
      <c r="CX93" s="897"/>
      <c r="CY93" s="898"/>
      <c r="CZ93" s="941"/>
      <c r="DA93" s="941"/>
      <c r="DB93" s="941"/>
      <c r="DC93" s="941"/>
      <c r="DD93" s="941"/>
      <c r="DE93" s="941"/>
      <c r="DF93" s="941"/>
      <c r="DG93" s="941"/>
      <c r="DH93" s="941"/>
      <c r="DI93" s="941"/>
      <c r="DJ93" s="941"/>
      <c r="DK93" s="941"/>
      <c r="DL93" s="941"/>
      <c r="DM93" s="941"/>
      <c r="DN93" s="941"/>
      <c r="DO93" s="941"/>
      <c r="DP93" s="941"/>
      <c r="DQ93" s="941"/>
      <c r="DR93" s="941"/>
      <c r="DS93" s="941"/>
      <c r="DT93" s="941"/>
      <c r="DU93" s="941"/>
      <c r="DV93" s="941"/>
      <c r="DW93" s="942"/>
      <c r="DX93" s="902"/>
    </row>
    <row r="94" spans="2:128" x14ac:dyDescent="0.2">
      <c r="B94" s="924"/>
      <c r="C94" s="919"/>
      <c r="D94" s="920"/>
      <c r="E94" s="920"/>
      <c r="F94" s="920"/>
      <c r="G94" s="920"/>
      <c r="H94" s="920"/>
      <c r="I94" s="920"/>
      <c r="J94" s="920"/>
      <c r="K94" s="920"/>
      <c r="L94" s="920"/>
      <c r="M94" s="920"/>
      <c r="N94" s="920"/>
      <c r="O94" s="920"/>
      <c r="P94" s="920"/>
      <c r="Q94" s="920"/>
      <c r="R94" s="921"/>
      <c r="S94" s="920"/>
      <c r="T94" s="920"/>
      <c r="U94" s="908" t="s">
        <v>505</v>
      </c>
      <c r="V94" s="893" t="s">
        <v>124</v>
      </c>
      <c r="W94" s="917" t="s">
        <v>498</v>
      </c>
      <c r="X94" s="896"/>
      <c r="Y94" s="896"/>
      <c r="Z94" s="896"/>
      <c r="AA94" s="896"/>
      <c r="AB94" s="896"/>
      <c r="AC94" s="896"/>
      <c r="AD94" s="896"/>
      <c r="AE94" s="896"/>
      <c r="AF94" s="896"/>
      <c r="AG94" s="896"/>
      <c r="AH94" s="896"/>
      <c r="AI94" s="896"/>
      <c r="AJ94" s="896"/>
      <c r="AK94" s="896"/>
      <c r="AL94" s="896"/>
      <c r="AM94" s="896"/>
      <c r="AN94" s="896"/>
      <c r="AO94" s="896"/>
      <c r="AP94" s="896"/>
      <c r="AQ94" s="896"/>
      <c r="AR94" s="896"/>
      <c r="AS94" s="896"/>
      <c r="AT94" s="896"/>
      <c r="AU94" s="896"/>
      <c r="AV94" s="896"/>
      <c r="AW94" s="896"/>
      <c r="AX94" s="896"/>
      <c r="AY94" s="896"/>
      <c r="AZ94" s="896"/>
      <c r="BA94" s="896"/>
      <c r="BB94" s="896"/>
      <c r="BC94" s="896"/>
      <c r="BD94" s="896"/>
      <c r="BE94" s="896"/>
      <c r="BF94" s="896"/>
      <c r="BG94" s="896"/>
      <c r="BH94" s="896"/>
      <c r="BI94" s="896"/>
      <c r="BJ94" s="896"/>
      <c r="BK94" s="896"/>
      <c r="BL94" s="896"/>
      <c r="BM94" s="896"/>
      <c r="BN94" s="896"/>
      <c r="BO94" s="896"/>
      <c r="BP94" s="896"/>
      <c r="BQ94" s="896"/>
      <c r="BR94" s="896"/>
      <c r="BS94" s="896"/>
      <c r="BT94" s="896"/>
      <c r="BU94" s="896"/>
      <c r="BV94" s="896"/>
      <c r="BW94" s="896"/>
      <c r="BX94" s="896"/>
      <c r="BY94" s="896"/>
      <c r="BZ94" s="896"/>
      <c r="CA94" s="896"/>
      <c r="CB94" s="896"/>
      <c r="CC94" s="896"/>
      <c r="CD94" s="896"/>
      <c r="CE94" s="897"/>
      <c r="CF94" s="897"/>
      <c r="CG94" s="897"/>
      <c r="CH94" s="897"/>
      <c r="CI94" s="897"/>
      <c r="CJ94" s="897"/>
      <c r="CK94" s="897"/>
      <c r="CL94" s="897"/>
      <c r="CM94" s="897"/>
      <c r="CN94" s="897"/>
      <c r="CO94" s="897"/>
      <c r="CP94" s="897"/>
      <c r="CQ94" s="897"/>
      <c r="CR94" s="897"/>
      <c r="CS94" s="897"/>
      <c r="CT94" s="897"/>
      <c r="CU94" s="897"/>
      <c r="CV94" s="897"/>
      <c r="CW94" s="897"/>
      <c r="CX94" s="897"/>
      <c r="CY94" s="898"/>
      <c r="CZ94" s="941"/>
      <c r="DA94" s="941"/>
      <c r="DB94" s="941"/>
      <c r="DC94" s="941"/>
      <c r="DD94" s="941"/>
      <c r="DE94" s="941"/>
      <c r="DF94" s="941"/>
      <c r="DG94" s="941"/>
      <c r="DH94" s="941"/>
      <c r="DI94" s="941"/>
      <c r="DJ94" s="941"/>
      <c r="DK94" s="941"/>
      <c r="DL94" s="941"/>
      <c r="DM94" s="941"/>
      <c r="DN94" s="941"/>
      <c r="DO94" s="941"/>
      <c r="DP94" s="941"/>
      <c r="DQ94" s="941"/>
      <c r="DR94" s="941"/>
      <c r="DS94" s="941"/>
      <c r="DT94" s="941"/>
      <c r="DU94" s="941"/>
      <c r="DV94" s="941"/>
      <c r="DW94" s="942"/>
      <c r="DX94" s="902"/>
    </row>
    <row r="95" spans="2:128" x14ac:dyDescent="0.2">
      <c r="B95" s="924"/>
      <c r="C95" s="919"/>
      <c r="D95" s="920"/>
      <c r="E95" s="920"/>
      <c r="F95" s="920"/>
      <c r="G95" s="920"/>
      <c r="H95" s="920"/>
      <c r="I95" s="920"/>
      <c r="J95" s="920"/>
      <c r="K95" s="920"/>
      <c r="L95" s="920"/>
      <c r="M95" s="920"/>
      <c r="N95" s="920"/>
      <c r="O95" s="920"/>
      <c r="P95" s="920"/>
      <c r="Q95" s="920"/>
      <c r="R95" s="921"/>
      <c r="S95" s="920"/>
      <c r="T95" s="920"/>
      <c r="U95" s="908" t="s">
        <v>506</v>
      </c>
      <c r="V95" s="893" t="s">
        <v>124</v>
      </c>
      <c r="W95" s="917" t="s">
        <v>498</v>
      </c>
      <c r="X95" s="896"/>
      <c r="Y95" s="896"/>
      <c r="Z95" s="896"/>
      <c r="AA95" s="896"/>
      <c r="AB95" s="896"/>
      <c r="AC95" s="896"/>
      <c r="AD95" s="896"/>
      <c r="AE95" s="896"/>
      <c r="AF95" s="896"/>
      <c r="AG95" s="896"/>
      <c r="AH95" s="896"/>
      <c r="AI95" s="896"/>
      <c r="AJ95" s="896"/>
      <c r="AK95" s="896"/>
      <c r="AL95" s="896"/>
      <c r="AM95" s="896"/>
      <c r="AN95" s="896"/>
      <c r="AO95" s="896"/>
      <c r="AP95" s="896"/>
      <c r="AQ95" s="896"/>
      <c r="AR95" s="896"/>
      <c r="AS95" s="896"/>
      <c r="AT95" s="896"/>
      <c r="AU95" s="896"/>
      <c r="AV95" s="896"/>
      <c r="AW95" s="896"/>
      <c r="AX95" s="896"/>
      <c r="AY95" s="896"/>
      <c r="AZ95" s="896"/>
      <c r="BA95" s="896"/>
      <c r="BB95" s="896"/>
      <c r="BC95" s="896"/>
      <c r="BD95" s="896"/>
      <c r="BE95" s="896"/>
      <c r="BF95" s="896"/>
      <c r="BG95" s="896"/>
      <c r="BH95" s="896"/>
      <c r="BI95" s="896"/>
      <c r="BJ95" s="896"/>
      <c r="BK95" s="896"/>
      <c r="BL95" s="896"/>
      <c r="BM95" s="896"/>
      <c r="BN95" s="896"/>
      <c r="BO95" s="896"/>
      <c r="BP95" s="896"/>
      <c r="BQ95" s="896"/>
      <c r="BR95" s="896"/>
      <c r="BS95" s="896"/>
      <c r="BT95" s="896"/>
      <c r="BU95" s="896"/>
      <c r="BV95" s="896"/>
      <c r="BW95" s="896"/>
      <c r="BX95" s="896"/>
      <c r="BY95" s="896"/>
      <c r="BZ95" s="896"/>
      <c r="CA95" s="896"/>
      <c r="CB95" s="896"/>
      <c r="CC95" s="896"/>
      <c r="CD95" s="896"/>
      <c r="CE95" s="897"/>
      <c r="CF95" s="897"/>
      <c r="CG95" s="897"/>
      <c r="CH95" s="897"/>
      <c r="CI95" s="897"/>
      <c r="CJ95" s="897"/>
      <c r="CK95" s="897"/>
      <c r="CL95" s="897"/>
      <c r="CM95" s="897"/>
      <c r="CN95" s="897"/>
      <c r="CO95" s="897"/>
      <c r="CP95" s="897"/>
      <c r="CQ95" s="897"/>
      <c r="CR95" s="897"/>
      <c r="CS95" s="897"/>
      <c r="CT95" s="897"/>
      <c r="CU95" s="897"/>
      <c r="CV95" s="897"/>
      <c r="CW95" s="897"/>
      <c r="CX95" s="897"/>
      <c r="CY95" s="898"/>
      <c r="CZ95" s="941"/>
      <c r="DA95" s="941"/>
      <c r="DB95" s="941"/>
      <c r="DC95" s="941"/>
      <c r="DD95" s="941"/>
      <c r="DE95" s="941"/>
      <c r="DF95" s="941"/>
      <c r="DG95" s="941"/>
      <c r="DH95" s="941"/>
      <c r="DI95" s="941"/>
      <c r="DJ95" s="941"/>
      <c r="DK95" s="941"/>
      <c r="DL95" s="941"/>
      <c r="DM95" s="941"/>
      <c r="DN95" s="941"/>
      <c r="DO95" s="941"/>
      <c r="DP95" s="941"/>
      <c r="DQ95" s="941"/>
      <c r="DR95" s="941"/>
      <c r="DS95" s="941"/>
      <c r="DT95" s="941"/>
      <c r="DU95" s="941"/>
      <c r="DV95" s="941"/>
      <c r="DW95" s="942"/>
      <c r="DX95" s="902"/>
    </row>
    <row r="96" spans="2:128" x14ac:dyDescent="0.2">
      <c r="B96" s="924"/>
      <c r="C96" s="919"/>
      <c r="D96" s="920"/>
      <c r="E96" s="920"/>
      <c r="F96" s="920"/>
      <c r="G96" s="920"/>
      <c r="H96" s="920"/>
      <c r="I96" s="920"/>
      <c r="J96" s="920"/>
      <c r="K96" s="920"/>
      <c r="L96" s="920"/>
      <c r="M96" s="920"/>
      <c r="N96" s="920"/>
      <c r="O96" s="920"/>
      <c r="P96" s="920"/>
      <c r="Q96" s="920"/>
      <c r="R96" s="921"/>
      <c r="S96" s="920"/>
      <c r="T96" s="920"/>
      <c r="U96" s="925" t="s">
        <v>507</v>
      </c>
      <c r="V96" s="893" t="s">
        <v>124</v>
      </c>
      <c r="W96" s="917" t="s">
        <v>498</v>
      </c>
      <c r="X96" s="926"/>
      <c r="Y96" s="926"/>
      <c r="Z96" s="926"/>
      <c r="AA96" s="926"/>
      <c r="AB96" s="926"/>
      <c r="AC96" s="926"/>
      <c r="AD96" s="926"/>
      <c r="AE96" s="926"/>
      <c r="AF96" s="926"/>
      <c r="AG96" s="926"/>
      <c r="AH96" s="926"/>
      <c r="AI96" s="926"/>
      <c r="AJ96" s="926"/>
      <c r="AK96" s="926"/>
      <c r="AL96" s="926"/>
      <c r="AM96" s="926"/>
      <c r="AN96" s="926"/>
      <c r="AO96" s="926"/>
      <c r="AP96" s="926"/>
      <c r="AQ96" s="926"/>
      <c r="AR96" s="926"/>
      <c r="AS96" s="926"/>
      <c r="AT96" s="926"/>
      <c r="AU96" s="926"/>
      <c r="AV96" s="926"/>
      <c r="AW96" s="926"/>
      <c r="AX96" s="926"/>
      <c r="AY96" s="926"/>
      <c r="AZ96" s="926"/>
      <c r="BA96" s="926"/>
      <c r="BB96" s="926"/>
      <c r="BC96" s="926"/>
      <c r="BD96" s="926"/>
      <c r="BE96" s="926"/>
      <c r="BF96" s="926"/>
      <c r="BG96" s="926"/>
      <c r="BH96" s="926"/>
      <c r="BI96" s="926"/>
      <c r="BJ96" s="926"/>
      <c r="BK96" s="926"/>
      <c r="BL96" s="926"/>
      <c r="BM96" s="926"/>
      <c r="BN96" s="926"/>
      <c r="BO96" s="926"/>
      <c r="BP96" s="926"/>
      <c r="BQ96" s="926"/>
      <c r="BR96" s="926"/>
      <c r="BS96" s="926"/>
      <c r="BT96" s="926"/>
      <c r="BU96" s="926"/>
      <c r="BV96" s="926"/>
      <c r="BW96" s="926"/>
      <c r="BX96" s="926"/>
      <c r="BY96" s="926"/>
      <c r="BZ96" s="926"/>
      <c r="CA96" s="926"/>
      <c r="CB96" s="926"/>
      <c r="CC96" s="926"/>
      <c r="CD96" s="926"/>
      <c r="CE96" s="927"/>
      <c r="CF96" s="927"/>
      <c r="CG96" s="927"/>
      <c r="CH96" s="927"/>
      <c r="CI96" s="927"/>
      <c r="CJ96" s="927"/>
      <c r="CK96" s="927"/>
      <c r="CL96" s="927"/>
      <c r="CM96" s="927"/>
      <c r="CN96" s="927"/>
      <c r="CO96" s="927"/>
      <c r="CP96" s="927"/>
      <c r="CQ96" s="927"/>
      <c r="CR96" s="927"/>
      <c r="CS96" s="927"/>
      <c r="CT96" s="927"/>
      <c r="CU96" s="927"/>
      <c r="CV96" s="927"/>
      <c r="CW96" s="927"/>
      <c r="CX96" s="927"/>
      <c r="CY96" s="928"/>
      <c r="CZ96" s="941"/>
      <c r="DA96" s="941"/>
      <c r="DB96" s="941"/>
      <c r="DC96" s="941"/>
      <c r="DD96" s="941"/>
      <c r="DE96" s="941"/>
      <c r="DF96" s="941"/>
      <c r="DG96" s="941"/>
      <c r="DH96" s="941"/>
      <c r="DI96" s="941"/>
      <c r="DJ96" s="941"/>
      <c r="DK96" s="941"/>
      <c r="DL96" s="941"/>
      <c r="DM96" s="941"/>
      <c r="DN96" s="941"/>
      <c r="DO96" s="941"/>
      <c r="DP96" s="941"/>
      <c r="DQ96" s="941"/>
      <c r="DR96" s="941"/>
      <c r="DS96" s="941"/>
      <c r="DT96" s="941"/>
      <c r="DU96" s="941"/>
      <c r="DV96" s="941"/>
      <c r="DW96" s="942"/>
      <c r="DX96" s="902"/>
    </row>
    <row r="97" spans="2:128" ht="15.75" thickBot="1" x14ac:dyDescent="0.25">
      <c r="B97" s="929"/>
      <c r="C97" s="930"/>
      <c r="D97" s="931"/>
      <c r="E97" s="931"/>
      <c r="F97" s="931"/>
      <c r="G97" s="931"/>
      <c r="H97" s="931"/>
      <c r="I97" s="931"/>
      <c r="J97" s="931"/>
      <c r="K97" s="931"/>
      <c r="L97" s="931"/>
      <c r="M97" s="931"/>
      <c r="N97" s="931"/>
      <c r="O97" s="931"/>
      <c r="P97" s="931"/>
      <c r="Q97" s="931"/>
      <c r="R97" s="932"/>
      <c r="S97" s="931"/>
      <c r="T97" s="931"/>
      <c r="U97" s="933" t="s">
        <v>127</v>
      </c>
      <c r="V97" s="934" t="s">
        <v>508</v>
      </c>
      <c r="W97" s="935" t="s">
        <v>498</v>
      </c>
      <c r="X97" s="936">
        <f>SUM(X86:X96)</f>
        <v>771.82</v>
      </c>
      <c r="Y97" s="936">
        <f t="shared" ref="Y97:CJ97" si="20">SUM(Y86:Y96)</f>
        <v>1569.424</v>
      </c>
      <c r="Z97" s="936">
        <f t="shared" si="20"/>
        <v>2394.848</v>
      </c>
      <c r="AA97" s="936">
        <f t="shared" si="20"/>
        <v>3247.0920000000001</v>
      </c>
      <c r="AB97" s="936">
        <f t="shared" si="20"/>
        <v>4125.12</v>
      </c>
      <c r="AC97" s="936">
        <f t="shared" si="20"/>
        <v>8117.2119999999995</v>
      </c>
      <c r="AD97" s="936">
        <f t="shared" si="20"/>
        <v>8385.3040000000001</v>
      </c>
      <c r="AE97" s="936">
        <f t="shared" si="20"/>
        <v>16368.488000000001</v>
      </c>
      <c r="AF97" s="936">
        <f t="shared" si="20"/>
        <v>20761.7</v>
      </c>
      <c r="AG97" s="936">
        <f t="shared" si="20"/>
        <v>17574.883999999998</v>
      </c>
      <c r="AH97" s="936">
        <f t="shared" si="20"/>
        <v>4425.0344599029695</v>
      </c>
      <c r="AI97" s="936">
        <f t="shared" si="20"/>
        <v>4382.81213599277</v>
      </c>
      <c r="AJ97" s="936">
        <f t="shared" si="20"/>
        <v>4363.180373281537</v>
      </c>
      <c r="AK97" s="936">
        <f t="shared" si="20"/>
        <v>5182.2277674269999</v>
      </c>
      <c r="AL97" s="936">
        <f t="shared" si="20"/>
        <v>4475.7795615669875</v>
      </c>
      <c r="AM97" s="936">
        <f t="shared" si="20"/>
        <v>4648.8753600846576</v>
      </c>
      <c r="AN97" s="936">
        <f t="shared" si="20"/>
        <v>5687.8499836067731</v>
      </c>
      <c r="AO97" s="936">
        <f t="shared" si="20"/>
        <v>4685.4005352169424</v>
      </c>
      <c r="AP97" s="936">
        <f t="shared" si="20"/>
        <v>4477.4757881173664</v>
      </c>
      <c r="AQ97" s="936">
        <f t="shared" si="20"/>
        <v>9464.3247973403013</v>
      </c>
      <c r="AR97" s="936">
        <f t="shared" si="20"/>
        <v>5399.0281567938082</v>
      </c>
      <c r="AS97" s="936">
        <f t="shared" si="20"/>
        <v>4689.2980064836529</v>
      </c>
      <c r="AT97" s="936">
        <f t="shared" si="20"/>
        <v>4634.3530399157444</v>
      </c>
      <c r="AU97" s="936">
        <f t="shared" si="20"/>
        <v>4504.0685116836376</v>
      </c>
      <c r="AV97" s="936">
        <f t="shared" si="20"/>
        <v>10240.551245245728</v>
      </c>
      <c r="AW97" s="936">
        <f t="shared" si="20"/>
        <v>4850.9521408968722</v>
      </c>
      <c r="AX97" s="936">
        <f t="shared" si="20"/>
        <v>5894.9786839392928</v>
      </c>
      <c r="AY97" s="936">
        <f t="shared" si="20"/>
        <v>5703.7074530577756</v>
      </c>
      <c r="AZ97" s="936">
        <f t="shared" si="20"/>
        <v>4695.0903789042204</v>
      </c>
      <c r="BA97" s="936">
        <f t="shared" si="20"/>
        <v>7575.5172528968251</v>
      </c>
      <c r="BB97" s="936">
        <f t="shared" si="20"/>
        <v>4632.0032362392458</v>
      </c>
      <c r="BC97" s="936">
        <f t="shared" si="20"/>
        <v>4658.1263691652266</v>
      </c>
      <c r="BD97" s="936">
        <f t="shared" si="20"/>
        <v>4684.9025804143566</v>
      </c>
      <c r="BE97" s="936">
        <f t="shared" si="20"/>
        <v>4712.3481969447166</v>
      </c>
      <c r="BF97" s="936">
        <f t="shared" si="20"/>
        <v>5546.4799538883344</v>
      </c>
      <c r="BG97" s="936">
        <f t="shared" si="20"/>
        <v>4769.3150047555418</v>
      </c>
      <c r="BH97" s="936">
        <f t="shared" si="20"/>
        <v>4798.8709318944311</v>
      </c>
      <c r="BI97" s="936">
        <f t="shared" si="20"/>
        <v>4829.1657572117911</v>
      </c>
      <c r="BJ97" s="936">
        <f t="shared" si="20"/>
        <v>4860.2179531620859</v>
      </c>
      <c r="BK97" s="936">
        <f t="shared" si="20"/>
        <v>8050.3464540111381</v>
      </c>
      <c r="BL97" s="936">
        <f t="shared" si="20"/>
        <v>5454.639417381416</v>
      </c>
      <c r="BM97" s="936">
        <f t="shared" si="20"/>
        <v>7390.8792360859516</v>
      </c>
      <c r="BN97" s="936">
        <f t="shared" si="20"/>
        <v>5522.3550502581002</v>
      </c>
      <c r="BO97" s="936">
        <f t="shared" si="20"/>
        <v>5178.8877597845521</v>
      </c>
      <c r="BP97" s="936">
        <f t="shared" si="20"/>
        <v>5063.5300370491659</v>
      </c>
      <c r="BQ97" s="936">
        <f t="shared" si="20"/>
        <v>5100.4413399953955</v>
      </c>
      <c r="BR97" s="936">
        <f t="shared" si="20"/>
        <v>5138.2754255152795</v>
      </c>
      <c r="BS97" s="936">
        <f t="shared" si="20"/>
        <v>5177.0553631731618</v>
      </c>
      <c r="BT97" s="936">
        <f t="shared" si="20"/>
        <v>6022.8047992724905</v>
      </c>
      <c r="BU97" s="936">
        <f t="shared" si="20"/>
        <v>8339.9854712743036</v>
      </c>
      <c r="BV97" s="936">
        <f t="shared" si="20"/>
        <v>5639.6222225761603</v>
      </c>
      <c r="BW97" s="936">
        <f t="shared" si="20"/>
        <v>6703.3655176605644</v>
      </c>
      <c r="BX97" s="936">
        <f t="shared" si="20"/>
        <v>5726.3039576220781</v>
      </c>
      <c r="BY97" s="936">
        <f t="shared" si="20"/>
        <v>5544.4017960826295</v>
      </c>
      <c r="BZ97" s="936">
        <f t="shared" si="20"/>
        <v>5477.0614555046959</v>
      </c>
      <c r="CA97" s="936">
        <f t="shared" si="20"/>
        <v>5524.311043912312</v>
      </c>
      <c r="CB97" s="936">
        <f t="shared" si="20"/>
        <v>6378.7418720301212</v>
      </c>
      <c r="CC97" s="936">
        <f t="shared" si="20"/>
        <v>5622.383470850873</v>
      </c>
      <c r="CD97" s="936">
        <f t="shared" si="20"/>
        <v>5673.2661096421452</v>
      </c>
      <c r="CE97" s="936">
        <f t="shared" si="20"/>
        <v>9048.4458144031978</v>
      </c>
      <c r="CF97" s="936">
        <f t="shared" si="20"/>
        <v>6486.9293867832785</v>
      </c>
      <c r="CG97" s="936">
        <f t="shared" si="20"/>
        <v>7249.7744234728598</v>
      </c>
      <c r="CH97" s="936">
        <f t="shared" si="20"/>
        <v>6597.889336079681</v>
      </c>
      <c r="CI97" s="936">
        <f t="shared" si="20"/>
        <v>7107.4333715016728</v>
      </c>
      <c r="CJ97" s="936">
        <f t="shared" si="20"/>
        <v>6119.8541328092151</v>
      </c>
      <c r="CK97" s="936">
        <f t="shared" ref="CK97:CY97" si="21">SUM(CK86:CK96)</f>
        <v>6407.2126006494454</v>
      </c>
      <c r="CL97" s="936">
        <f t="shared" si="21"/>
        <v>7490.1456551856809</v>
      </c>
      <c r="CM97" s="936">
        <f t="shared" si="21"/>
        <v>6532.7535985853228</v>
      </c>
      <c r="CN97" s="936">
        <f t="shared" si="21"/>
        <v>6371.0126780699547</v>
      </c>
      <c r="CO97" s="936">
        <f t="shared" si="21"/>
        <v>11329.337609541704</v>
      </c>
      <c r="CP97" s="936">
        <f t="shared" si="21"/>
        <v>7198.7691018002461</v>
      </c>
      <c r="CQ97" s="936">
        <f t="shared" si="21"/>
        <v>6462.911381365253</v>
      </c>
      <c r="CR97" s="936">
        <f t="shared" si="21"/>
        <v>6534.8072179193823</v>
      </c>
      <c r="CS97" s="936">
        <f t="shared" si="21"/>
        <v>6608.5004503873679</v>
      </c>
      <c r="CT97" s="936">
        <f t="shared" si="21"/>
        <v>12436.47351366705</v>
      </c>
      <c r="CU97" s="936">
        <f t="shared" si="21"/>
        <v>7101.7724660287267</v>
      </c>
      <c r="CV97" s="936">
        <f t="shared" si="21"/>
        <v>8202.0695171994448</v>
      </c>
      <c r="CW97" s="936">
        <f t="shared" si="21"/>
        <v>8068.4755571494297</v>
      </c>
      <c r="CX97" s="936">
        <f t="shared" si="21"/>
        <v>7118.9776855981654</v>
      </c>
      <c r="CY97" s="937">
        <f t="shared" si="21"/>
        <v>10060.001742258119</v>
      </c>
      <c r="CZ97" s="941"/>
      <c r="DA97" s="941"/>
      <c r="DB97" s="941"/>
      <c r="DC97" s="941"/>
      <c r="DD97" s="941"/>
      <c r="DE97" s="941"/>
      <c r="DF97" s="941"/>
      <c r="DG97" s="941"/>
      <c r="DH97" s="941"/>
      <c r="DI97" s="941"/>
      <c r="DJ97" s="941"/>
      <c r="DK97" s="941"/>
      <c r="DL97" s="941"/>
      <c r="DM97" s="941"/>
      <c r="DN97" s="941"/>
      <c r="DO97" s="941"/>
      <c r="DP97" s="941"/>
      <c r="DQ97" s="941"/>
      <c r="DR97" s="941"/>
      <c r="DS97" s="941"/>
      <c r="DT97" s="941"/>
      <c r="DU97" s="941"/>
      <c r="DV97" s="941"/>
      <c r="DW97" s="942"/>
      <c r="DX97" s="902"/>
    </row>
    <row r="98" spans="2:128" ht="28.5" x14ac:dyDescent="0.2">
      <c r="B98" s="881"/>
      <c r="C98" s="943" t="s">
        <v>897</v>
      </c>
      <c r="D98" s="883" t="s">
        <v>898</v>
      </c>
      <c r="E98" s="884" t="s">
        <v>557</v>
      </c>
      <c r="F98" s="885" t="s">
        <v>780</v>
      </c>
      <c r="G98" s="886" t="s">
        <v>781</v>
      </c>
      <c r="H98" s="887" t="s">
        <v>495</v>
      </c>
      <c r="I98" s="888">
        <f>MAX(X98:AV98)</f>
        <v>49</v>
      </c>
      <c r="J98" s="887">
        <f>SUMPRODUCT($X$2:$CY$2,$X98:$CY98)*365</f>
        <v>356310.89117118577</v>
      </c>
      <c r="K98" s="887">
        <f>SUMPRODUCT($X$2:$CY$2,$X99:$CY99)+SUMPRODUCT($X$2:$CY$2,$X100:$CY100)+SUMPRODUCT($X$2:$CY$2,$X101:$CY101)</f>
        <v>219410.43112562998</v>
      </c>
      <c r="L98" s="887">
        <f>SUMPRODUCT($X$2:$CY$2,$X102:$CY102) +SUMPRODUCT($X$2:$CY$2,$X103:$CY103)</f>
        <v>77302.323587259758</v>
      </c>
      <c r="M98" s="887">
        <f>SUMPRODUCT($X$2:$CY$2,$X104:$CY104)</f>
        <v>0</v>
      </c>
      <c r="N98" s="887">
        <f>SUMPRODUCT($X$2:$CY$2,$X107:$CY107) +SUMPRODUCT($X$2:$CY$2,$X108:$CY108)</f>
        <v>0</v>
      </c>
      <c r="O98" s="887">
        <f>SUMPRODUCT($X$2:$CY$2,$X105:$CY105) +SUMPRODUCT($X$2:$CY$2,$X106:$CY106) +SUMPRODUCT($X$2:$CY$2,$X109:$CY109)</f>
        <v>0</v>
      </c>
      <c r="P98" s="887">
        <f>SUM(K98:O98)</f>
        <v>296712.75471288973</v>
      </c>
      <c r="Q98" s="887">
        <f>(SUM(K98:M98)*100000)/(J98*1000)</f>
        <v>83.273557464831242</v>
      </c>
      <c r="R98" s="889">
        <f>(P98*100000)/(J98*1000)</f>
        <v>83.273557464831242</v>
      </c>
      <c r="S98" s="890" t="s">
        <v>782</v>
      </c>
      <c r="T98" s="891" t="s">
        <v>782</v>
      </c>
      <c r="U98" s="892" t="s">
        <v>496</v>
      </c>
      <c r="V98" s="893" t="s">
        <v>124</v>
      </c>
      <c r="W98" s="894" t="s">
        <v>75</v>
      </c>
      <c r="X98" s="895"/>
      <c r="Y98" s="895"/>
      <c r="Z98" s="895"/>
      <c r="AA98" s="895"/>
      <c r="AB98" s="895"/>
      <c r="AC98" s="895"/>
      <c r="AD98" s="895"/>
      <c r="AE98" s="895"/>
      <c r="AF98" s="895"/>
      <c r="AG98" s="895"/>
      <c r="AH98" s="895">
        <v>49</v>
      </c>
      <c r="AI98" s="895">
        <v>49</v>
      </c>
      <c r="AJ98" s="895">
        <v>49</v>
      </c>
      <c r="AK98" s="895">
        <v>49</v>
      </c>
      <c r="AL98" s="895">
        <v>49</v>
      </c>
      <c r="AM98" s="895">
        <v>49</v>
      </c>
      <c r="AN98" s="895">
        <v>49</v>
      </c>
      <c r="AO98" s="895">
        <v>49</v>
      </c>
      <c r="AP98" s="895">
        <v>49</v>
      </c>
      <c r="AQ98" s="895">
        <v>49</v>
      </c>
      <c r="AR98" s="895">
        <v>49</v>
      </c>
      <c r="AS98" s="895">
        <v>49</v>
      </c>
      <c r="AT98" s="895">
        <v>49</v>
      </c>
      <c r="AU98" s="895">
        <v>49</v>
      </c>
      <c r="AV98" s="895">
        <v>49</v>
      </c>
      <c r="AW98" s="895">
        <v>49</v>
      </c>
      <c r="AX98" s="895">
        <v>49</v>
      </c>
      <c r="AY98" s="895">
        <v>49</v>
      </c>
      <c r="AZ98" s="895">
        <v>49</v>
      </c>
      <c r="BA98" s="895">
        <v>49</v>
      </c>
      <c r="BB98" s="895">
        <v>49</v>
      </c>
      <c r="BC98" s="895">
        <v>49</v>
      </c>
      <c r="BD98" s="895">
        <v>49</v>
      </c>
      <c r="BE98" s="895">
        <v>49</v>
      </c>
      <c r="BF98" s="895">
        <v>49</v>
      </c>
      <c r="BG98" s="895">
        <v>49</v>
      </c>
      <c r="BH98" s="895">
        <v>49</v>
      </c>
      <c r="BI98" s="895">
        <v>49</v>
      </c>
      <c r="BJ98" s="895">
        <v>49</v>
      </c>
      <c r="BK98" s="895">
        <v>49</v>
      </c>
      <c r="BL98" s="895">
        <v>49</v>
      </c>
      <c r="BM98" s="895">
        <v>49</v>
      </c>
      <c r="BN98" s="895">
        <v>49</v>
      </c>
      <c r="BO98" s="895">
        <v>49</v>
      </c>
      <c r="BP98" s="895">
        <v>49</v>
      </c>
      <c r="BQ98" s="895">
        <v>49</v>
      </c>
      <c r="BR98" s="895">
        <v>49</v>
      </c>
      <c r="BS98" s="895">
        <v>49</v>
      </c>
      <c r="BT98" s="895">
        <v>49</v>
      </c>
      <c r="BU98" s="895">
        <v>49</v>
      </c>
      <c r="BV98" s="895">
        <v>49</v>
      </c>
      <c r="BW98" s="895">
        <v>49</v>
      </c>
      <c r="BX98" s="895">
        <v>49</v>
      </c>
      <c r="BY98" s="895">
        <v>49</v>
      </c>
      <c r="BZ98" s="895">
        <v>49</v>
      </c>
      <c r="CA98" s="895">
        <v>49</v>
      </c>
      <c r="CB98" s="895">
        <v>49</v>
      </c>
      <c r="CC98" s="895">
        <v>49</v>
      </c>
      <c r="CD98" s="895">
        <v>49</v>
      </c>
      <c r="CE98" s="944">
        <v>49</v>
      </c>
      <c r="CF98" s="944">
        <v>49</v>
      </c>
      <c r="CG98" s="944">
        <v>49</v>
      </c>
      <c r="CH98" s="944">
        <v>49</v>
      </c>
      <c r="CI98" s="944">
        <v>49</v>
      </c>
      <c r="CJ98" s="944">
        <v>49</v>
      </c>
      <c r="CK98" s="944">
        <v>49</v>
      </c>
      <c r="CL98" s="944">
        <v>49</v>
      </c>
      <c r="CM98" s="944">
        <v>49</v>
      </c>
      <c r="CN98" s="944">
        <v>49</v>
      </c>
      <c r="CO98" s="944">
        <v>49</v>
      </c>
      <c r="CP98" s="944">
        <v>49</v>
      </c>
      <c r="CQ98" s="944">
        <v>49</v>
      </c>
      <c r="CR98" s="944">
        <v>49</v>
      </c>
      <c r="CS98" s="944">
        <v>49</v>
      </c>
      <c r="CT98" s="944">
        <v>49</v>
      </c>
      <c r="CU98" s="944">
        <v>49</v>
      </c>
      <c r="CV98" s="944">
        <v>49</v>
      </c>
      <c r="CW98" s="944">
        <v>49</v>
      </c>
      <c r="CX98" s="944">
        <v>49</v>
      </c>
      <c r="CY98" s="945">
        <v>49</v>
      </c>
      <c r="CZ98" s="944"/>
      <c r="DA98" s="944"/>
      <c r="DB98" s="944"/>
      <c r="DC98" s="944"/>
      <c r="DD98" s="944"/>
      <c r="DE98" s="944"/>
      <c r="DF98" s="944"/>
      <c r="DG98" s="944"/>
      <c r="DH98" s="944"/>
      <c r="DI98" s="944"/>
      <c r="DJ98" s="944"/>
      <c r="DK98" s="944"/>
      <c r="DL98" s="944"/>
      <c r="DM98" s="944"/>
      <c r="DN98" s="944"/>
      <c r="DO98" s="944"/>
      <c r="DP98" s="944"/>
      <c r="DQ98" s="944"/>
      <c r="DR98" s="944"/>
      <c r="DS98" s="944"/>
      <c r="DT98" s="944"/>
      <c r="DU98" s="944"/>
      <c r="DV98" s="944"/>
      <c r="DW98" s="895"/>
    </row>
    <row r="99" spans="2:128" x14ac:dyDescent="0.2">
      <c r="B99" s="903"/>
      <c r="C99" s="904"/>
      <c r="D99" s="905"/>
      <c r="E99" s="906"/>
      <c r="F99" s="906"/>
      <c r="G99" s="905"/>
      <c r="H99" s="906"/>
      <c r="I99" s="906"/>
      <c r="J99" s="906"/>
      <c r="K99" s="906"/>
      <c r="L99" s="906"/>
      <c r="M99" s="906"/>
      <c r="N99" s="906"/>
      <c r="O99" s="906"/>
      <c r="P99" s="906"/>
      <c r="Q99" s="906"/>
      <c r="R99" s="907"/>
      <c r="S99" s="906"/>
      <c r="T99" s="906"/>
      <c r="U99" s="908" t="s">
        <v>497</v>
      </c>
      <c r="V99" s="893" t="s">
        <v>124</v>
      </c>
      <c r="W99" s="894" t="s">
        <v>498</v>
      </c>
      <c r="X99" s="895">
        <v>1213</v>
      </c>
      <c r="Y99" s="895">
        <v>2426</v>
      </c>
      <c r="Z99" s="895">
        <v>3639</v>
      </c>
      <c r="AA99" s="895">
        <v>4852</v>
      </c>
      <c r="AB99" s="895">
        <v>6065</v>
      </c>
      <c r="AC99" s="895">
        <v>12130</v>
      </c>
      <c r="AD99" s="895">
        <v>12130</v>
      </c>
      <c r="AE99" s="895">
        <v>24260</v>
      </c>
      <c r="AF99" s="895">
        <v>30325</v>
      </c>
      <c r="AG99" s="895">
        <v>24260</v>
      </c>
      <c r="AH99" s="895"/>
      <c r="AI99" s="895"/>
      <c r="AJ99" s="895"/>
      <c r="AK99" s="895">
        <v>1114</v>
      </c>
      <c r="AL99" s="895">
        <v>195.35000000000002</v>
      </c>
      <c r="AM99" s="895">
        <v>586.04999999999995</v>
      </c>
      <c r="AN99" s="895">
        <v>2344.1999999999998</v>
      </c>
      <c r="AO99" s="895">
        <v>586.04999999999995</v>
      </c>
      <c r="AP99" s="895">
        <v>195.35000000000002</v>
      </c>
      <c r="AQ99" s="895">
        <v>7025.5649999999996</v>
      </c>
      <c r="AR99" s="895">
        <v>1457.9124999999999</v>
      </c>
      <c r="AS99" s="895">
        <v>481.47749999999991</v>
      </c>
      <c r="AT99" s="895">
        <v>343.91249999999997</v>
      </c>
      <c r="AU99" s="895">
        <v>68.782499999999999</v>
      </c>
      <c r="AV99" s="895">
        <v>7991.35</v>
      </c>
      <c r="AW99" s="895">
        <v>586.04999999999995</v>
      </c>
      <c r="AX99" s="895">
        <v>2344.1999999999998</v>
      </c>
      <c r="AY99" s="895">
        <v>1700.05</v>
      </c>
      <c r="AZ99" s="895">
        <v>195.35000000000002</v>
      </c>
      <c r="BA99" s="895">
        <v>4092</v>
      </c>
      <c r="BB99" s="895"/>
      <c r="BC99" s="895"/>
      <c r="BD99" s="895"/>
      <c r="BE99" s="895"/>
      <c r="BF99" s="895">
        <v>1114</v>
      </c>
      <c r="BG99" s="895"/>
      <c r="BH99" s="895"/>
      <c r="BI99" s="895"/>
      <c r="BJ99" s="895"/>
      <c r="BK99" s="895">
        <v>4424.915</v>
      </c>
      <c r="BL99" s="895">
        <v>929.96249999999986</v>
      </c>
      <c r="BM99" s="895">
        <v>3939.6774999999998</v>
      </c>
      <c r="BN99" s="895">
        <v>929.96249999999986</v>
      </c>
      <c r="BO99" s="895">
        <v>264.13250000000005</v>
      </c>
      <c r="BP99" s="895"/>
      <c r="BQ99" s="895"/>
      <c r="BR99" s="895"/>
      <c r="BS99" s="895"/>
      <c r="BT99" s="895">
        <v>1114</v>
      </c>
      <c r="BU99" s="895">
        <v>4287.3500000000004</v>
      </c>
      <c r="BV99" s="895">
        <v>586.04999999999995</v>
      </c>
      <c r="BW99" s="895">
        <v>2344.1999999999998</v>
      </c>
      <c r="BX99" s="895">
        <v>586.04999999999995</v>
      </c>
      <c r="BY99" s="895">
        <v>195.35000000000002</v>
      </c>
      <c r="BZ99" s="895"/>
      <c r="CA99" s="895"/>
      <c r="CB99" s="895">
        <v>1114</v>
      </c>
      <c r="CC99" s="895"/>
      <c r="CD99" s="895"/>
      <c r="CE99" s="944">
        <v>4733.97</v>
      </c>
      <c r="CF99" s="944">
        <v>1283.94</v>
      </c>
      <c r="CG99" s="944">
        <v>2567.88</v>
      </c>
      <c r="CH99" s="944">
        <v>1283.94</v>
      </c>
      <c r="CI99" s="944">
        <v>1755.97</v>
      </c>
      <c r="CJ99" s="944">
        <v>195.35000000000002</v>
      </c>
      <c r="CK99" s="944">
        <v>586.04999999999995</v>
      </c>
      <c r="CL99" s="944">
        <v>2344.1999999999998</v>
      </c>
      <c r="CM99" s="944">
        <v>586.04999999999995</v>
      </c>
      <c r="CN99" s="944">
        <v>195.35000000000002</v>
      </c>
      <c r="CO99" s="944">
        <v>6888</v>
      </c>
      <c r="CP99" s="944">
        <v>1114</v>
      </c>
      <c r="CQ99" s="944"/>
      <c r="CR99" s="944"/>
      <c r="CS99" s="944"/>
      <c r="CT99" s="944">
        <v>7991.35</v>
      </c>
      <c r="CU99" s="944">
        <v>586.04999999999995</v>
      </c>
      <c r="CV99" s="944">
        <v>2344.1999999999998</v>
      </c>
      <c r="CW99" s="944">
        <v>1700.05</v>
      </c>
      <c r="CX99" s="944">
        <v>195.35000000000002</v>
      </c>
      <c r="CY99" s="945">
        <v>4092</v>
      </c>
      <c r="CZ99" s="944"/>
      <c r="DA99" s="944"/>
      <c r="DB99" s="944"/>
      <c r="DC99" s="944"/>
      <c r="DD99" s="944"/>
      <c r="DE99" s="944"/>
      <c r="DF99" s="944"/>
      <c r="DG99" s="944"/>
      <c r="DH99" s="944"/>
      <c r="DI99" s="944"/>
      <c r="DJ99" s="944"/>
      <c r="DK99" s="944"/>
      <c r="DL99" s="944"/>
      <c r="DM99" s="944"/>
      <c r="DN99" s="944"/>
      <c r="DO99" s="944"/>
      <c r="DP99" s="944"/>
      <c r="DQ99" s="944"/>
      <c r="DR99" s="944"/>
      <c r="DS99" s="944"/>
      <c r="DT99" s="944"/>
      <c r="DU99" s="944"/>
      <c r="DV99" s="944"/>
      <c r="DW99" s="895"/>
    </row>
    <row r="100" spans="2:128" x14ac:dyDescent="0.2">
      <c r="B100" s="909"/>
      <c r="C100" s="910"/>
      <c r="D100" s="911"/>
      <c r="E100" s="911"/>
      <c r="F100" s="911"/>
      <c r="G100" s="911"/>
      <c r="H100" s="911"/>
      <c r="I100" s="911"/>
      <c r="J100" s="911"/>
      <c r="K100" s="911"/>
      <c r="L100" s="911"/>
      <c r="M100" s="911"/>
      <c r="N100" s="911"/>
      <c r="O100" s="911"/>
      <c r="P100" s="911"/>
      <c r="Q100" s="911"/>
      <c r="R100" s="912"/>
      <c r="S100" s="911"/>
      <c r="T100" s="911"/>
      <c r="U100" s="908" t="s">
        <v>499</v>
      </c>
      <c r="V100" s="893" t="s">
        <v>124</v>
      </c>
      <c r="W100" s="894" t="s">
        <v>498</v>
      </c>
      <c r="X100" s="895"/>
      <c r="Y100" s="895"/>
      <c r="Z100" s="895"/>
      <c r="AA100" s="895"/>
      <c r="AB100" s="895"/>
      <c r="AC100" s="895"/>
      <c r="AD100" s="895"/>
      <c r="AE100" s="895"/>
      <c r="AF100" s="895"/>
      <c r="AG100" s="895"/>
      <c r="AH100" s="895"/>
      <c r="AI100" s="895"/>
      <c r="AJ100" s="895"/>
      <c r="AK100" s="895"/>
      <c r="AL100" s="895"/>
      <c r="AM100" s="895"/>
      <c r="AN100" s="895"/>
      <c r="AO100" s="895"/>
      <c r="AP100" s="895"/>
      <c r="AQ100" s="895"/>
      <c r="AR100" s="895"/>
      <c r="AS100" s="895"/>
      <c r="AT100" s="895"/>
      <c r="AU100" s="895"/>
      <c r="AV100" s="895"/>
      <c r="AW100" s="895"/>
      <c r="AX100" s="895"/>
      <c r="AY100" s="895"/>
      <c r="AZ100" s="895"/>
      <c r="BA100" s="895"/>
      <c r="BB100" s="895"/>
      <c r="BC100" s="895"/>
      <c r="BD100" s="895"/>
      <c r="BE100" s="895"/>
      <c r="BF100" s="895"/>
      <c r="BG100" s="895"/>
      <c r="BH100" s="895"/>
      <c r="BI100" s="895"/>
      <c r="BJ100" s="895"/>
      <c r="BK100" s="895"/>
      <c r="BL100" s="895"/>
      <c r="BM100" s="895"/>
      <c r="BN100" s="895"/>
      <c r="BO100" s="895"/>
      <c r="BP100" s="895"/>
      <c r="BQ100" s="895"/>
      <c r="BR100" s="895"/>
      <c r="BS100" s="895"/>
      <c r="BT100" s="895"/>
      <c r="BU100" s="895"/>
      <c r="BV100" s="895"/>
      <c r="BW100" s="895"/>
      <c r="BX100" s="895"/>
      <c r="BY100" s="895"/>
      <c r="BZ100" s="895"/>
      <c r="CA100" s="895"/>
      <c r="CB100" s="895"/>
      <c r="CC100" s="895"/>
      <c r="CD100" s="895"/>
      <c r="CE100" s="944"/>
      <c r="CF100" s="944"/>
      <c r="CG100" s="944"/>
      <c r="CH100" s="944"/>
      <c r="CI100" s="944"/>
      <c r="CJ100" s="944"/>
      <c r="CK100" s="944"/>
      <c r="CL100" s="944"/>
      <c r="CM100" s="944"/>
      <c r="CN100" s="944"/>
      <c r="CO100" s="944"/>
      <c r="CP100" s="944"/>
      <c r="CQ100" s="944"/>
      <c r="CR100" s="944"/>
      <c r="CS100" s="944"/>
      <c r="CT100" s="944"/>
      <c r="CU100" s="944"/>
      <c r="CV100" s="944"/>
      <c r="CW100" s="944"/>
      <c r="CX100" s="944"/>
      <c r="CY100" s="945"/>
      <c r="CZ100" s="944"/>
      <c r="DA100" s="944"/>
      <c r="DB100" s="944"/>
      <c r="DC100" s="944"/>
      <c r="DD100" s="944"/>
      <c r="DE100" s="944"/>
      <c r="DF100" s="944"/>
      <c r="DG100" s="944"/>
      <c r="DH100" s="944"/>
      <c r="DI100" s="944"/>
      <c r="DJ100" s="944"/>
      <c r="DK100" s="944"/>
      <c r="DL100" s="944"/>
      <c r="DM100" s="944"/>
      <c r="DN100" s="944"/>
      <c r="DO100" s="944"/>
      <c r="DP100" s="944"/>
      <c r="DQ100" s="944"/>
      <c r="DR100" s="944"/>
      <c r="DS100" s="944"/>
      <c r="DT100" s="944"/>
      <c r="DU100" s="944"/>
      <c r="DV100" s="944"/>
      <c r="DW100" s="895"/>
    </row>
    <row r="101" spans="2:128" x14ac:dyDescent="0.2">
      <c r="B101" s="909"/>
      <c r="C101" s="910"/>
      <c r="D101" s="911"/>
      <c r="E101" s="911"/>
      <c r="F101" s="911"/>
      <c r="G101" s="911"/>
      <c r="H101" s="911"/>
      <c r="I101" s="911"/>
      <c r="J101" s="911"/>
      <c r="K101" s="911"/>
      <c r="L101" s="911"/>
      <c r="M101" s="911"/>
      <c r="N101" s="911"/>
      <c r="O101" s="911"/>
      <c r="P101" s="911"/>
      <c r="Q101" s="911"/>
      <c r="R101" s="912"/>
      <c r="S101" s="911"/>
      <c r="T101" s="911"/>
      <c r="U101" s="908" t="s">
        <v>772</v>
      </c>
      <c r="V101" s="893" t="s">
        <v>124</v>
      </c>
      <c r="W101" s="894" t="s">
        <v>498</v>
      </c>
      <c r="X101" s="895">
        <v>43.667999999999999</v>
      </c>
      <c r="Y101" s="895">
        <v>131.00399999999999</v>
      </c>
      <c r="Z101" s="895">
        <v>262.00799999999998</v>
      </c>
      <c r="AA101" s="895">
        <v>436.68</v>
      </c>
      <c r="AB101" s="895">
        <v>655.02</v>
      </c>
      <c r="AC101" s="895">
        <v>1091.7</v>
      </c>
      <c r="AD101" s="895">
        <v>1528.38</v>
      </c>
      <c r="AE101" s="895">
        <v>2401.7399999999998</v>
      </c>
      <c r="AF101" s="895">
        <v>3493.44</v>
      </c>
      <c r="AG101" s="895">
        <v>4366.8</v>
      </c>
      <c r="AH101" s="895">
        <v>4366.8</v>
      </c>
      <c r="AI101" s="895">
        <v>4366.8</v>
      </c>
      <c r="AJ101" s="895">
        <v>4366.8</v>
      </c>
      <c r="AK101" s="895">
        <v>4366.8</v>
      </c>
      <c r="AL101" s="895">
        <v>4366.8</v>
      </c>
      <c r="AM101" s="895">
        <v>4366.8</v>
      </c>
      <c r="AN101" s="895">
        <v>4366.8</v>
      </c>
      <c r="AO101" s="895">
        <v>4366.8</v>
      </c>
      <c r="AP101" s="895">
        <v>4366.8</v>
      </c>
      <c r="AQ101" s="895">
        <v>4366.8</v>
      </c>
      <c r="AR101" s="895">
        <v>4366.8</v>
      </c>
      <c r="AS101" s="895">
        <v>4366.8</v>
      </c>
      <c r="AT101" s="895">
        <v>4366.8</v>
      </c>
      <c r="AU101" s="895">
        <v>4366.8</v>
      </c>
      <c r="AV101" s="895">
        <v>4366.8</v>
      </c>
      <c r="AW101" s="895">
        <v>4366.8</v>
      </c>
      <c r="AX101" s="895">
        <v>4366.8</v>
      </c>
      <c r="AY101" s="895">
        <v>4366.8</v>
      </c>
      <c r="AZ101" s="895">
        <v>4366.8</v>
      </c>
      <c r="BA101" s="895">
        <v>4366.8</v>
      </c>
      <c r="BB101" s="895">
        <v>4366.8</v>
      </c>
      <c r="BC101" s="895">
        <v>4366.8</v>
      </c>
      <c r="BD101" s="895">
        <v>4366.8</v>
      </c>
      <c r="BE101" s="895">
        <v>4366.8</v>
      </c>
      <c r="BF101" s="895">
        <v>4366.8</v>
      </c>
      <c r="BG101" s="895">
        <v>4366.8</v>
      </c>
      <c r="BH101" s="895">
        <v>4366.8</v>
      </c>
      <c r="BI101" s="895">
        <v>4366.8</v>
      </c>
      <c r="BJ101" s="895">
        <v>4366.8</v>
      </c>
      <c r="BK101" s="895">
        <v>4366.8</v>
      </c>
      <c r="BL101" s="895">
        <v>4366.8</v>
      </c>
      <c r="BM101" s="895">
        <v>4366.8</v>
      </c>
      <c r="BN101" s="895">
        <v>4366.8</v>
      </c>
      <c r="BO101" s="895">
        <v>4366.8</v>
      </c>
      <c r="BP101" s="895">
        <v>4366.8</v>
      </c>
      <c r="BQ101" s="895">
        <v>4366.8</v>
      </c>
      <c r="BR101" s="895">
        <v>4366.8</v>
      </c>
      <c r="BS101" s="895">
        <v>4366.8</v>
      </c>
      <c r="BT101" s="895">
        <v>4366.8</v>
      </c>
      <c r="BU101" s="895">
        <v>4366.8</v>
      </c>
      <c r="BV101" s="895">
        <v>4366.8</v>
      </c>
      <c r="BW101" s="895">
        <v>4366.8</v>
      </c>
      <c r="BX101" s="895">
        <v>4366.8</v>
      </c>
      <c r="BY101" s="895">
        <v>4366.8</v>
      </c>
      <c r="BZ101" s="895">
        <v>4366.8</v>
      </c>
      <c r="CA101" s="895">
        <v>4366.8</v>
      </c>
      <c r="CB101" s="895">
        <v>4366.8</v>
      </c>
      <c r="CC101" s="895">
        <v>4366.8</v>
      </c>
      <c r="CD101" s="895">
        <v>4366.8</v>
      </c>
      <c r="CE101" s="944">
        <v>4366.8</v>
      </c>
      <c r="CF101" s="944">
        <v>4366.8</v>
      </c>
      <c r="CG101" s="944">
        <v>4366.8</v>
      </c>
      <c r="CH101" s="944">
        <v>4366.8</v>
      </c>
      <c r="CI101" s="944">
        <v>4366.8</v>
      </c>
      <c r="CJ101" s="944">
        <v>4366.8</v>
      </c>
      <c r="CK101" s="944">
        <v>4366.8</v>
      </c>
      <c r="CL101" s="944">
        <v>4366.8</v>
      </c>
      <c r="CM101" s="944">
        <v>4366.8</v>
      </c>
      <c r="CN101" s="944">
        <v>4366.8</v>
      </c>
      <c r="CO101" s="944">
        <v>4366.8</v>
      </c>
      <c r="CP101" s="944">
        <v>4366.8</v>
      </c>
      <c r="CQ101" s="944">
        <v>4366.8</v>
      </c>
      <c r="CR101" s="944">
        <v>4366.8</v>
      </c>
      <c r="CS101" s="944">
        <v>4366.8</v>
      </c>
      <c r="CT101" s="944">
        <v>4366.8</v>
      </c>
      <c r="CU101" s="944">
        <v>4366.8</v>
      </c>
      <c r="CV101" s="944">
        <v>4366.8</v>
      </c>
      <c r="CW101" s="944">
        <v>4366.8</v>
      </c>
      <c r="CX101" s="944">
        <v>4366.8</v>
      </c>
      <c r="CY101" s="945">
        <v>4366.8</v>
      </c>
      <c r="CZ101" s="944"/>
      <c r="DA101" s="944"/>
      <c r="DB101" s="944"/>
      <c r="DC101" s="944"/>
      <c r="DD101" s="944"/>
      <c r="DE101" s="944"/>
      <c r="DF101" s="944"/>
      <c r="DG101" s="944"/>
      <c r="DH101" s="944"/>
      <c r="DI101" s="944"/>
      <c r="DJ101" s="944"/>
      <c r="DK101" s="944"/>
      <c r="DL101" s="944"/>
      <c r="DM101" s="944"/>
      <c r="DN101" s="944"/>
      <c r="DO101" s="944"/>
      <c r="DP101" s="944"/>
      <c r="DQ101" s="944"/>
      <c r="DR101" s="944"/>
      <c r="DS101" s="944"/>
      <c r="DT101" s="944"/>
      <c r="DU101" s="944"/>
      <c r="DV101" s="944"/>
      <c r="DW101" s="895"/>
    </row>
    <row r="102" spans="2:128" x14ac:dyDescent="0.2">
      <c r="B102" s="913"/>
      <c r="C102" s="914"/>
      <c r="D102" s="915"/>
      <c r="E102" s="915"/>
      <c r="F102" s="915"/>
      <c r="G102" s="915"/>
      <c r="H102" s="915"/>
      <c r="I102" s="915"/>
      <c r="J102" s="915"/>
      <c r="K102" s="915"/>
      <c r="L102" s="915"/>
      <c r="M102" s="915"/>
      <c r="N102" s="915"/>
      <c r="O102" s="915"/>
      <c r="P102" s="915"/>
      <c r="Q102" s="915"/>
      <c r="R102" s="916"/>
      <c r="S102" s="915"/>
      <c r="T102" s="915"/>
      <c r="U102" s="908" t="s">
        <v>500</v>
      </c>
      <c r="V102" s="893" t="s">
        <v>124</v>
      </c>
      <c r="W102" s="917" t="s">
        <v>498</v>
      </c>
      <c r="X102" s="895"/>
      <c r="Y102" s="895"/>
      <c r="Z102" s="895"/>
      <c r="AA102" s="895"/>
      <c r="AB102" s="895"/>
      <c r="AC102" s="895"/>
      <c r="AD102" s="895"/>
      <c r="AE102" s="895"/>
      <c r="AF102" s="895"/>
      <c r="AG102" s="895"/>
      <c r="AH102" s="895">
        <v>561.60001920000002</v>
      </c>
      <c r="AI102" s="895">
        <v>561.60001920000002</v>
      </c>
      <c r="AJ102" s="895">
        <v>561.60001920000002</v>
      </c>
      <c r="AK102" s="895">
        <v>561.60001920000002</v>
      </c>
      <c r="AL102" s="895">
        <v>561.60001920000002</v>
      </c>
      <c r="AM102" s="895">
        <v>561.60001920000002</v>
      </c>
      <c r="AN102" s="895">
        <v>561.60001920000002</v>
      </c>
      <c r="AO102" s="895">
        <v>561.60001920000002</v>
      </c>
      <c r="AP102" s="895">
        <v>561.60001920000002</v>
      </c>
      <c r="AQ102" s="895">
        <v>561.60001920000002</v>
      </c>
      <c r="AR102" s="895">
        <v>561.60001920000002</v>
      </c>
      <c r="AS102" s="895">
        <v>561.60001920000002</v>
      </c>
      <c r="AT102" s="895">
        <v>561.60001920000002</v>
      </c>
      <c r="AU102" s="895">
        <v>561.60001920000002</v>
      </c>
      <c r="AV102" s="895">
        <v>561.60001920000002</v>
      </c>
      <c r="AW102" s="895">
        <v>561.60001920000002</v>
      </c>
      <c r="AX102" s="895">
        <v>561.60001920000002</v>
      </c>
      <c r="AY102" s="895">
        <v>561.60001920000002</v>
      </c>
      <c r="AZ102" s="895">
        <v>561.60001920000002</v>
      </c>
      <c r="BA102" s="895">
        <v>561.60001920000002</v>
      </c>
      <c r="BB102" s="895">
        <v>561.60001920000002</v>
      </c>
      <c r="BC102" s="895">
        <v>561.60001920000002</v>
      </c>
      <c r="BD102" s="895">
        <v>561.60001920000002</v>
      </c>
      <c r="BE102" s="895">
        <v>561.60001920000002</v>
      </c>
      <c r="BF102" s="895">
        <v>561.60001920000002</v>
      </c>
      <c r="BG102" s="895">
        <v>561.60001920000002</v>
      </c>
      <c r="BH102" s="895">
        <v>561.60001920000002</v>
      </c>
      <c r="BI102" s="895">
        <v>561.60001920000002</v>
      </c>
      <c r="BJ102" s="895">
        <v>561.60001920000002</v>
      </c>
      <c r="BK102" s="895">
        <v>561.60001920000002</v>
      </c>
      <c r="BL102" s="895">
        <v>561.60001920000002</v>
      </c>
      <c r="BM102" s="895">
        <v>561.60001920000002</v>
      </c>
      <c r="BN102" s="895">
        <v>561.60001920000002</v>
      </c>
      <c r="BO102" s="895">
        <v>561.60001920000002</v>
      </c>
      <c r="BP102" s="895">
        <v>561.60001920000002</v>
      </c>
      <c r="BQ102" s="895">
        <v>561.60001920000002</v>
      </c>
      <c r="BR102" s="895">
        <v>561.60001920000002</v>
      </c>
      <c r="BS102" s="895">
        <v>561.60001920000002</v>
      </c>
      <c r="BT102" s="895">
        <v>561.60001920000002</v>
      </c>
      <c r="BU102" s="895">
        <v>561.60001920000002</v>
      </c>
      <c r="BV102" s="895">
        <v>561.60001920000002</v>
      </c>
      <c r="BW102" s="895">
        <v>561.60001920000002</v>
      </c>
      <c r="BX102" s="895">
        <v>561.60001920000002</v>
      </c>
      <c r="BY102" s="895">
        <v>561.60001920000002</v>
      </c>
      <c r="BZ102" s="895">
        <v>561.60001920000002</v>
      </c>
      <c r="CA102" s="895">
        <v>561.60001920000002</v>
      </c>
      <c r="CB102" s="895">
        <v>561.60001920000002</v>
      </c>
      <c r="CC102" s="895">
        <v>561.60001920000002</v>
      </c>
      <c r="CD102" s="895">
        <v>561.60001920000002</v>
      </c>
      <c r="CE102" s="944">
        <v>561.60001920000002</v>
      </c>
      <c r="CF102" s="944">
        <v>561.60001920000002</v>
      </c>
      <c r="CG102" s="944">
        <v>561.60001920000002</v>
      </c>
      <c r="CH102" s="944">
        <v>561.60001920000002</v>
      </c>
      <c r="CI102" s="944">
        <v>561.60001920000002</v>
      </c>
      <c r="CJ102" s="944">
        <v>561.60001920000002</v>
      </c>
      <c r="CK102" s="944">
        <v>561.60001920000002</v>
      </c>
      <c r="CL102" s="944">
        <v>561.60001920000002</v>
      </c>
      <c r="CM102" s="944">
        <v>561.60001920000002</v>
      </c>
      <c r="CN102" s="944">
        <v>561.60001920000002</v>
      </c>
      <c r="CO102" s="944">
        <v>561.60001920000002</v>
      </c>
      <c r="CP102" s="944">
        <v>561.60001920000002</v>
      </c>
      <c r="CQ102" s="944">
        <v>561.60001920000002</v>
      </c>
      <c r="CR102" s="944">
        <v>561.60001920000002</v>
      </c>
      <c r="CS102" s="944">
        <v>561.60001920000002</v>
      </c>
      <c r="CT102" s="944">
        <v>561.60001920000002</v>
      </c>
      <c r="CU102" s="944">
        <v>561.60001920000002</v>
      </c>
      <c r="CV102" s="944">
        <v>561.60001920000002</v>
      </c>
      <c r="CW102" s="944">
        <v>561.60001920000002</v>
      </c>
      <c r="CX102" s="944">
        <v>561.60001920000002</v>
      </c>
      <c r="CY102" s="945">
        <v>561.60001920000002</v>
      </c>
      <c r="CZ102" s="944"/>
      <c r="DA102" s="944"/>
      <c r="DB102" s="944"/>
      <c r="DC102" s="944"/>
      <c r="DD102" s="944"/>
      <c r="DE102" s="944"/>
      <c r="DF102" s="944"/>
      <c r="DG102" s="944"/>
      <c r="DH102" s="944"/>
      <c r="DI102" s="944"/>
      <c r="DJ102" s="944"/>
      <c r="DK102" s="944"/>
      <c r="DL102" s="944"/>
      <c r="DM102" s="944"/>
      <c r="DN102" s="944"/>
      <c r="DO102" s="944"/>
      <c r="DP102" s="944"/>
      <c r="DQ102" s="944"/>
      <c r="DR102" s="944"/>
      <c r="DS102" s="944"/>
      <c r="DT102" s="944"/>
      <c r="DU102" s="944"/>
      <c r="DV102" s="944"/>
      <c r="DW102" s="895"/>
    </row>
    <row r="103" spans="2:128" x14ac:dyDescent="0.2">
      <c r="B103" s="918"/>
      <c r="C103" s="919"/>
      <c r="D103" s="920"/>
      <c r="E103" s="920"/>
      <c r="F103" s="920"/>
      <c r="G103" s="920"/>
      <c r="H103" s="920"/>
      <c r="I103" s="920"/>
      <c r="J103" s="920"/>
      <c r="K103" s="920"/>
      <c r="L103" s="920"/>
      <c r="M103" s="920"/>
      <c r="N103" s="920"/>
      <c r="O103" s="920"/>
      <c r="P103" s="920"/>
      <c r="Q103" s="920"/>
      <c r="R103" s="921"/>
      <c r="S103" s="920"/>
      <c r="T103" s="920"/>
      <c r="U103" s="908" t="s">
        <v>501</v>
      </c>
      <c r="V103" s="893" t="s">
        <v>124</v>
      </c>
      <c r="W103" s="917" t="s">
        <v>498</v>
      </c>
      <c r="X103" s="895"/>
      <c r="Y103" s="895"/>
      <c r="Z103" s="895"/>
      <c r="AA103" s="895"/>
      <c r="AB103" s="895"/>
      <c r="AC103" s="895"/>
      <c r="AD103" s="895"/>
      <c r="AE103" s="895"/>
      <c r="AF103" s="895"/>
      <c r="AG103" s="895"/>
      <c r="AH103" s="895">
        <v>2457.1889903697315</v>
      </c>
      <c r="AI103" s="895">
        <v>2373.4031377278716</v>
      </c>
      <c r="AJ103" s="895">
        <v>2334.4459268192136</v>
      </c>
      <c r="AK103" s="895">
        <v>2360.3371365393846</v>
      </c>
      <c r="AL103" s="895">
        <v>2332.7823835729305</v>
      </c>
      <c r="AM103" s="895">
        <v>2226.0630978183408</v>
      </c>
      <c r="AN103" s="895">
        <v>2261.8559115137987</v>
      </c>
      <c r="AO103" s="895">
        <v>2298.5435455516435</v>
      </c>
      <c r="AP103" s="895">
        <v>2336.1483704404341</v>
      </c>
      <c r="AQ103" s="895">
        <v>2374.6933159514447</v>
      </c>
      <c r="AR103" s="895">
        <v>2414.2018851002313</v>
      </c>
      <c r="AS103" s="895">
        <v>2454.6981684777365</v>
      </c>
      <c r="AT103" s="895">
        <v>2496.2068589396799</v>
      </c>
      <c r="AU103" s="895">
        <v>2538.7532666631714</v>
      </c>
      <c r="AV103" s="895">
        <v>2582.3633345797507</v>
      </c>
      <c r="AW103" s="895">
        <v>2627.063654194244</v>
      </c>
      <c r="AX103" s="895">
        <v>2672.8814817990997</v>
      </c>
      <c r="AY103" s="895">
        <v>2719.8447550940773</v>
      </c>
      <c r="AZ103" s="895">
        <v>2767.9821102214291</v>
      </c>
      <c r="BA103" s="895">
        <v>2817.3228992269651</v>
      </c>
      <c r="BB103" s="895">
        <v>2867.8972079576388</v>
      </c>
      <c r="BC103" s="895">
        <v>2919.7358744065791</v>
      </c>
      <c r="BD103" s="895">
        <v>2972.8705075167436</v>
      </c>
      <c r="BE103" s="895">
        <v>3027.3335064546618</v>
      </c>
      <c r="BF103" s="895">
        <v>3083.1580803660286</v>
      </c>
      <c r="BG103" s="895">
        <v>3140.3782686251789</v>
      </c>
      <c r="BH103" s="895">
        <v>3199.0289615908077</v>
      </c>
      <c r="BI103" s="895">
        <v>3259.145921880578</v>
      </c>
      <c r="BJ103" s="895">
        <v>3320.7658061775919</v>
      </c>
      <c r="BK103" s="895">
        <v>3383.9261875820307</v>
      </c>
      <c r="BL103" s="895">
        <v>3448.665578521583</v>
      </c>
      <c r="BM103" s="895">
        <v>3515.0234542346216</v>
      </c>
      <c r="BN103" s="895">
        <v>3583.0402768404865</v>
      </c>
      <c r="BO103" s="895">
        <v>3652.7575200114989</v>
      </c>
      <c r="BP103" s="895">
        <v>3724.2176942617853</v>
      </c>
      <c r="BQ103" s="895">
        <v>3797.4643728683304</v>
      </c>
      <c r="BR103" s="895">
        <v>3872.5422184400386</v>
      </c>
      <c r="BS103" s="895">
        <v>3949.4970101510389</v>
      </c>
      <c r="BT103" s="895">
        <v>4028.3756716548151</v>
      </c>
      <c r="BU103" s="895">
        <v>4109.2262996961854</v>
      </c>
      <c r="BV103" s="895">
        <v>4192.0981934385891</v>
      </c>
      <c r="BW103" s="895">
        <v>4277.041884524554</v>
      </c>
      <c r="BX103" s="895">
        <v>4364.1091678876674</v>
      </c>
      <c r="BY103" s="895">
        <v>4453.3531333348592</v>
      </c>
      <c r="BZ103" s="895">
        <v>4544.8281979182302</v>
      </c>
      <c r="CA103" s="895">
        <v>4638.5901391161851</v>
      </c>
      <c r="CB103" s="895">
        <v>4734.6961288440907</v>
      </c>
      <c r="CC103" s="895">
        <v>4833.2047683151923</v>
      </c>
      <c r="CD103" s="895">
        <v>4934.1761237730716</v>
      </c>
      <c r="CE103" s="895">
        <v>5037.6717631173979</v>
      </c>
      <c r="CF103" s="895">
        <v>5143.7547934453314</v>
      </c>
      <c r="CG103" s="895">
        <v>5252.4898995314661</v>
      </c>
      <c r="CH103" s="895">
        <v>5363.9433832697523</v>
      </c>
      <c r="CI103" s="895">
        <v>5478.1832041014932</v>
      </c>
      <c r="CJ103" s="895">
        <v>5595.2790204540306</v>
      </c>
      <c r="CK103" s="895">
        <v>5715.302232215382</v>
      </c>
      <c r="CL103" s="895">
        <v>5838.3260242707656</v>
      </c>
      <c r="CM103" s="895">
        <v>5964.4254111275341</v>
      </c>
      <c r="CN103" s="895">
        <v>6093.6772826557226</v>
      </c>
      <c r="CO103" s="895">
        <v>6226.1604509721165</v>
      </c>
      <c r="CP103" s="895">
        <v>6361.9556984964174</v>
      </c>
      <c r="CQ103" s="895">
        <v>6501.1458272088266</v>
      </c>
      <c r="CR103" s="895">
        <v>6643.8157091390485</v>
      </c>
      <c r="CS103" s="895">
        <v>6790.0523381175226</v>
      </c>
      <c r="CT103" s="895">
        <v>6939.9448828204586</v>
      </c>
      <c r="CU103" s="895">
        <v>7093.5847411409723</v>
      </c>
      <c r="CV103" s="895">
        <v>7251.0655959194937</v>
      </c>
      <c r="CW103" s="895">
        <v>7412.4834720674826</v>
      </c>
      <c r="CX103" s="895">
        <v>7577.936795119168</v>
      </c>
      <c r="CY103" s="945">
        <v>7747.5264512471467</v>
      </c>
      <c r="CZ103" s="944"/>
      <c r="DA103" s="895"/>
      <c r="DB103" s="895"/>
      <c r="DC103" s="895"/>
      <c r="DD103" s="895"/>
      <c r="DE103" s="895"/>
      <c r="DF103" s="895"/>
      <c r="DG103" s="895"/>
      <c r="DH103" s="895"/>
      <c r="DI103" s="895"/>
      <c r="DJ103" s="895"/>
      <c r="DK103" s="895"/>
      <c r="DL103" s="895"/>
      <c r="DM103" s="895"/>
      <c r="DN103" s="895"/>
      <c r="DO103" s="895"/>
      <c r="DP103" s="895"/>
      <c r="DQ103" s="895"/>
      <c r="DR103" s="895"/>
      <c r="DS103" s="895"/>
      <c r="DT103" s="895"/>
      <c r="DU103" s="895"/>
      <c r="DV103" s="895"/>
      <c r="DW103" s="895"/>
    </row>
    <row r="104" spans="2:128" x14ac:dyDescent="0.2">
      <c r="B104" s="918"/>
      <c r="C104" s="919"/>
      <c r="D104" s="920"/>
      <c r="E104" s="920"/>
      <c r="F104" s="920"/>
      <c r="G104" s="920"/>
      <c r="H104" s="920"/>
      <c r="I104" s="920"/>
      <c r="J104" s="920"/>
      <c r="K104" s="920"/>
      <c r="L104" s="920"/>
      <c r="M104" s="920"/>
      <c r="N104" s="920"/>
      <c r="O104" s="920"/>
      <c r="P104" s="920"/>
      <c r="Q104" s="920"/>
      <c r="R104" s="921"/>
      <c r="S104" s="920"/>
      <c r="T104" s="920"/>
      <c r="U104" s="922" t="s">
        <v>502</v>
      </c>
      <c r="V104" s="923" t="s">
        <v>124</v>
      </c>
      <c r="W104" s="917" t="s">
        <v>498</v>
      </c>
      <c r="X104" s="895"/>
      <c r="Y104" s="895"/>
      <c r="Z104" s="895"/>
      <c r="AA104" s="895"/>
      <c r="AB104" s="895"/>
      <c r="AC104" s="895"/>
      <c r="AD104" s="895"/>
      <c r="AE104" s="895"/>
      <c r="AF104" s="895"/>
      <c r="AG104" s="895"/>
      <c r="AH104" s="895"/>
      <c r="AI104" s="895"/>
      <c r="AJ104" s="895"/>
      <c r="AK104" s="895"/>
      <c r="AL104" s="895"/>
      <c r="AM104" s="895"/>
      <c r="AN104" s="895"/>
      <c r="AO104" s="895"/>
      <c r="AP104" s="895"/>
      <c r="AQ104" s="895"/>
      <c r="AR104" s="895"/>
      <c r="AS104" s="895"/>
      <c r="AT104" s="895"/>
      <c r="AU104" s="895"/>
      <c r="AV104" s="895"/>
      <c r="AW104" s="895"/>
      <c r="AX104" s="895"/>
      <c r="AY104" s="895"/>
      <c r="AZ104" s="895"/>
      <c r="BA104" s="895"/>
      <c r="BB104" s="895"/>
      <c r="BC104" s="895"/>
      <c r="BD104" s="895"/>
      <c r="BE104" s="895"/>
      <c r="BF104" s="895"/>
      <c r="BG104" s="895"/>
      <c r="BH104" s="895"/>
      <c r="BI104" s="895"/>
      <c r="BJ104" s="895"/>
      <c r="BK104" s="895"/>
      <c r="BL104" s="895"/>
      <c r="BM104" s="895"/>
      <c r="BN104" s="895"/>
      <c r="BO104" s="895"/>
      <c r="BP104" s="895"/>
      <c r="BQ104" s="895"/>
      <c r="BR104" s="895"/>
      <c r="BS104" s="895"/>
      <c r="BT104" s="895"/>
      <c r="BU104" s="895"/>
      <c r="BV104" s="895"/>
      <c r="BW104" s="895"/>
      <c r="BX104" s="895"/>
      <c r="BY104" s="895"/>
      <c r="BZ104" s="895"/>
      <c r="CA104" s="895"/>
      <c r="CB104" s="895"/>
      <c r="CC104" s="895"/>
      <c r="CD104" s="895"/>
      <c r="CE104" s="895"/>
      <c r="CF104" s="895"/>
      <c r="CG104" s="895"/>
      <c r="CH104" s="895"/>
      <c r="CI104" s="895"/>
      <c r="CJ104" s="895"/>
      <c r="CK104" s="895"/>
      <c r="CL104" s="895"/>
      <c r="CM104" s="895"/>
      <c r="CN104" s="895"/>
      <c r="CO104" s="895"/>
      <c r="CP104" s="895"/>
      <c r="CQ104" s="895"/>
      <c r="CR104" s="895"/>
      <c r="CS104" s="895"/>
      <c r="CT104" s="895"/>
      <c r="CU104" s="895"/>
      <c r="CV104" s="895"/>
      <c r="CW104" s="895"/>
      <c r="CX104" s="895"/>
      <c r="CY104" s="945"/>
      <c r="CZ104" s="944"/>
      <c r="DA104" s="895"/>
      <c r="DB104" s="895"/>
      <c r="DC104" s="895"/>
      <c r="DD104" s="895"/>
      <c r="DE104" s="895"/>
      <c r="DF104" s="895"/>
      <c r="DG104" s="895"/>
      <c r="DH104" s="895"/>
      <c r="DI104" s="895"/>
      <c r="DJ104" s="895"/>
      <c r="DK104" s="895"/>
      <c r="DL104" s="895"/>
      <c r="DM104" s="895"/>
      <c r="DN104" s="895"/>
      <c r="DO104" s="895"/>
      <c r="DP104" s="895"/>
      <c r="DQ104" s="895"/>
      <c r="DR104" s="895"/>
      <c r="DS104" s="895"/>
      <c r="DT104" s="895"/>
      <c r="DU104" s="895"/>
      <c r="DV104" s="895"/>
      <c r="DW104" s="895"/>
    </row>
    <row r="105" spans="2:128" x14ac:dyDescent="0.2">
      <c r="B105" s="918"/>
      <c r="C105" s="919"/>
      <c r="D105" s="920"/>
      <c r="E105" s="920"/>
      <c r="F105" s="920"/>
      <c r="G105" s="920"/>
      <c r="H105" s="920"/>
      <c r="I105" s="920"/>
      <c r="J105" s="920"/>
      <c r="K105" s="920"/>
      <c r="L105" s="920"/>
      <c r="M105" s="920"/>
      <c r="N105" s="920"/>
      <c r="O105" s="920"/>
      <c r="P105" s="920"/>
      <c r="Q105" s="920"/>
      <c r="R105" s="921"/>
      <c r="S105" s="920"/>
      <c r="T105" s="920"/>
      <c r="U105" s="908" t="s">
        <v>503</v>
      </c>
      <c r="V105" s="893" t="s">
        <v>124</v>
      </c>
      <c r="W105" s="917" t="s">
        <v>498</v>
      </c>
      <c r="X105" s="895"/>
      <c r="Y105" s="895"/>
      <c r="Z105" s="895"/>
      <c r="AA105" s="895"/>
      <c r="AB105" s="895"/>
      <c r="AC105" s="895"/>
      <c r="AD105" s="895"/>
      <c r="AE105" s="895"/>
      <c r="AF105" s="895"/>
      <c r="AG105" s="895"/>
      <c r="AH105" s="895"/>
      <c r="AI105" s="895"/>
      <c r="AJ105" s="895"/>
      <c r="AK105" s="895"/>
      <c r="AL105" s="895"/>
      <c r="AM105" s="895"/>
      <c r="AN105" s="895"/>
      <c r="AO105" s="895"/>
      <c r="AP105" s="895"/>
      <c r="AQ105" s="895"/>
      <c r="AR105" s="895"/>
      <c r="AS105" s="895"/>
      <c r="AT105" s="895"/>
      <c r="AU105" s="895"/>
      <c r="AV105" s="895"/>
      <c r="AW105" s="895"/>
      <c r="AX105" s="895"/>
      <c r="AY105" s="895"/>
      <c r="AZ105" s="895"/>
      <c r="BA105" s="895"/>
      <c r="BB105" s="895"/>
      <c r="BC105" s="895"/>
      <c r="BD105" s="895"/>
      <c r="BE105" s="895"/>
      <c r="BF105" s="895"/>
      <c r="BG105" s="895"/>
      <c r="BH105" s="895"/>
      <c r="BI105" s="895"/>
      <c r="BJ105" s="895"/>
      <c r="BK105" s="895"/>
      <c r="BL105" s="895"/>
      <c r="BM105" s="895"/>
      <c r="BN105" s="895"/>
      <c r="BO105" s="895"/>
      <c r="BP105" s="895"/>
      <c r="BQ105" s="895"/>
      <c r="BR105" s="895"/>
      <c r="BS105" s="895"/>
      <c r="BT105" s="895"/>
      <c r="BU105" s="895"/>
      <c r="BV105" s="895"/>
      <c r="BW105" s="895"/>
      <c r="BX105" s="895"/>
      <c r="BY105" s="895"/>
      <c r="BZ105" s="895"/>
      <c r="CA105" s="895"/>
      <c r="CB105" s="895"/>
      <c r="CC105" s="895"/>
      <c r="CD105" s="895"/>
      <c r="CE105" s="895"/>
      <c r="CF105" s="895"/>
      <c r="CG105" s="895"/>
      <c r="CH105" s="895"/>
      <c r="CI105" s="895"/>
      <c r="CJ105" s="895"/>
      <c r="CK105" s="895"/>
      <c r="CL105" s="895"/>
      <c r="CM105" s="895"/>
      <c r="CN105" s="895"/>
      <c r="CO105" s="895"/>
      <c r="CP105" s="895"/>
      <c r="CQ105" s="895"/>
      <c r="CR105" s="895"/>
      <c r="CS105" s="895"/>
      <c r="CT105" s="895"/>
      <c r="CU105" s="895"/>
      <c r="CV105" s="895"/>
      <c r="CW105" s="895"/>
      <c r="CX105" s="895"/>
      <c r="CY105" s="945"/>
      <c r="CZ105" s="944"/>
      <c r="DA105" s="895"/>
      <c r="DB105" s="895"/>
      <c r="DC105" s="895"/>
      <c r="DD105" s="895"/>
      <c r="DE105" s="895"/>
      <c r="DF105" s="895"/>
      <c r="DG105" s="895"/>
      <c r="DH105" s="895"/>
      <c r="DI105" s="895"/>
      <c r="DJ105" s="895"/>
      <c r="DK105" s="895"/>
      <c r="DL105" s="895"/>
      <c r="DM105" s="895"/>
      <c r="DN105" s="895"/>
      <c r="DO105" s="895"/>
      <c r="DP105" s="895"/>
      <c r="DQ105" s="895"/>
      <c r="DR105" s="895"/>
      <c r="DS105" s="895"/>
      <c r="DT105" s="895"/>
      <c r="DU105" s="895"/>
      <c r="DV105" s="895"/>
      <c r="DW105" s="895"/>
    </row>
    <row r="106" spans="2:128" x14ac:dyDescent="0.2">
      <c r="B106" s="924"/>
      <c r="C106" s="919"/>
      <c r="D106" s="920"/>
      <c r="E106" s="920"/>
      <c r="F106" s="920"/>
      <c r="G106" s="920"/>
      <c r="H106" s="920"/>
      <c r="I106" s="920"/>
      <c r="J106" s="920"/>
      <c r="K106" s="920"/>
      <c r="L106" s="920"/>
      <c r="M106" s="920"/>
      <c r="N106" s="920"/>
      <c r="O106" s="920"/>
      <c r="P106" s="920"/>
      <c r="Q106" s="920"/>
      <c r="R106" s="921"/>
      <c r="S106" s="920"/>
      <c r="T106" s="920"/>
      <c r="U106" s="908" t="s">
        <v>504</v>
      </c>
      <c r="V106" s="893" t="s">
        <v>124</v>
      </c>
      <c r="W106" s="917" t="s">
        <v>498</v>
      </c>
      <c r="X106" s="895"/>
      <c r="Y106" s="895"/>
      <c r="Z106" s="895"/>
      <c r="AA106" s="895"/>
      <c r="AB106" s="895"/>
      <c r="AC106" s="895"/>
      <c r="AD106" s="895"/>
      <c r="AE106" s="895"/>
      <c r="AF106" s="895"/>
      <c r="AG106" s="895"/>
      <c r="AH106" s="895"/>
      <c r="AI106" s="895"/>
      <c r="AJ106" s="895"/>
      <c r="AK106" s="895"/>
      <c r="AL106" s="895"/>
      <c r="AM106" s="895"/>
      <c r="AN106" s="895"/>
      <c r="AO106" s="895"/>
      <c r="AP106" s="895"/>
      <c r="AQ106" s="895"/>
      <c r="AR106" s="895"/>
      <c r="AS106" s="895"/>
      <c r="AT106" s="895"/>
      <c r="AU106" s="895"/>
      <c r="AV106" s="895"/>
      <c r="AW106" s="895"/>
      <c r="AX106" s="895"/>
      <c r="AY106" s="895"/>
      <c r="AZ106" s="895"/>
      <c r="BA106" s="895"/>
      <c r="BB106" s="895"/>
      <c r="BC106" s="895"/>
      <c r="BD106" s="895"/>
      <c r="BE106" s="895"/>
      <c r="BF106" s="895"/>
      <c r="BG106" s="895"/>
      <c r="BH106" s="895"/>
      <c r="BI106" s="895"/>
      <c r="BJ106" s="895"/>
      <c r="BK106" s="895"/>
      <c r="BL106" s="895"/>
      <c r="BM106" s="895"/>
      <c r="BN106" s="895"/>
      <c r="BO106" s="895"/>
      <c r="BP106" s="895"/>
      <c r="BQ106" s="895"/>
      <c r="BR106" s="895"/>
      <c r="BS106" s="895"/>
      <c r="BT106" s="895"/>
      <c r="BU106" s="895"/>
      <c r="BV106" s="895"/>
      <c r="BW106" s="895"/>
      <c r="BX106" s="895"/>
      <c r="BY106" s="895"/>
      <c r="BZ106" s="895"/>
      <c r="CA106" s="895"/>
      <c r="CB106" s="895"/>
      <c r="CC106" s="895"/>
      <c r="CD106" s="895"/>
      <c r="CE106" s="895"/>
      <c r="CF106" s="895"/>
      <c r="CG106" s="895"/>
      <c r="CH106" s="895"/>
      <c r="CI106" s="895"/>
      <c r="CJ106" s="895"/>
      <c r="CK106" s="895"/>
      <c r="CL106" s="895"/>
      <c r="CM106" s="895"/>
      <c r="CN106" s="895"/>
      <c r="CO106" s="895"/>
      <c r="CP106" s="895"/>
      <c r="CQ106" s="895"/>
      <c r="CR106" s="895"/>
      <c r="CS106" s="895"/>
      <c r="CT106" s="895"/>
      <c r="CU106" s="895"/>
      <c r="CV106" s="895"/>
      <c r="CW106" s="895"/>
      <c r="CX106" s="895"/>
      <c r="CY106" s="945"/>
      <c r="CZ106" s="944"/>
      <c r="DA106" s="895"/>
      <c r="DB106" s="895"/>
      <c r="DC106" s="895"/>
      <c r="DD106" s="895"/>
      <c r="DE106" s="895"/>
      <c r="DF106" s="895"/>
      <c r="DG106" s="895"/>
      <c r="DH106" s="895"/>
      <c r="DI106" s="895"/>
      <c r="DJ106" s="895"/>
      <c r="DK106" s="895"/>
      <c r="DL106" s="895"/>
      <c r="DM106" s="895"/>
      <c r="DN106" s="895"/>
      <c r="DO106" s="895"/>
      <c r="DP106" s="895"/>
      <c r="DQ106" s="895"/>
      <c r="DR106" s="895"/>
      <c r="DS106" s="895"/>
      <c r="DT106" s="895"/>
      <c r="DU106" s="895"/>
      <c r="DV106" s="895"/>
      <c r="DW106" s="895"/>
    </row>
    <row r="107" spans="2:128" x14ac:dyDescent="0.2">
      <c r="B107" s="924"/>
      <c r="C107" s="919"/>
      <c r="D107" s="920"/>
      <c r="E107" s="920"/>
      <c r="F107" s="920"/>
      <c r="G107" s="920"/>
      <c r="H107" s="920"/>
      <c r="I107" s="920"/>
      <c r="J107" s="920"/>
      <c r="K107" s="920"/>
      <c r="L107" s="920"/>
      <c r="M107" s="920"/>
      <c r="N107" s="920"/>
      <c r="O107" s="920"/>
      <c r="P107" s="920"/>
      <c r="Q107" s="920"/>
      <c r="R107" s="921"/>
      <c r="S107" s="920"/>
      <c r="T107" s="920"/>
      <c r="U107" s="908" t="s">
        <v>505</v>
      </c>
      <c r="V107" s="893" t="s">
        <v>124</v>
      </c>
      <c r="W107" s="917" t="s">
        <v>498</v>
      </c>
      <c r="X107" s="895"/>
      <c r="Y107" s="895"/>
      <c r="Z107" s="895"/>
      <c r="AA107" s="895"/>
      <c r="AB107" s="895"/>
      <c r="AC107" s="895"/>
      <c r="AD107" s="895"/>
      <c r="AE107" s="895"/>
      <c r="AF107" s="895"/>
      <c r="AG107" s="895"/>
      <c r="AH107" s="895"/>
      <c r="AI107" s="895"/>
      <c r="AJ107" s="895"/>
      <c r="AK107" s="895"/>
      <c r="AL107" s="895"/>
      <c r="AM107" s="895"/>
      <c r="AN107" s="895"/>
      <c r="AO107" s="895"/>
      <c r="AP107" s="895"/>
      <c r="AQ107" s="895"/>
      <c r="AR107" s="895"/>
      <c r="AS107" s="895"/>
      <c r="AT107" s="895"/>
      <c r="AU107" s="895"/>
      <c r="AV107" s="895"/>
      <c r="AW107" s="895"/>
      <c r="AX107" s="895"/>
      <c r="AY107" s="895"/>
      <c r="AZ107" s="895"/>
      <c r="BA107" s="895"/>
      <c r="BB107" s="895"/>
      <c r="BC107" s="895"/>
      <c r="BD107" s="895"/>
      <c r="BE107" s="895"/>
      <c r="BF107" s="895"/>
      <c r="BG107" s="895"/>
      <c r="BH107" s="895"/>
      <c r="BI107" s="895"/>
      <c r="BJ107" s="895"/>
      <c r="BK107" s="895"/>
      <c r="BL107" s="895"/>
      <c r="BM107" s="895"/>
      <c r="BN107" s="895"/>
      <c r="BO107" s="895"/>
      <c r="BP107" s="895"/>
      <c r="BQ107" s="895"/>
      <c r="BR107" s="895"/>
      <c r="BS107" s="895"/>
      <c r="BT107" s="895"/>
      <c r="BU107" s="895"/>
      <c r="BV107" s="895"/>
      <c r="BW107" s="895"/>
      <c r="BX107" s="895"/>
      <c r="BY107" s="895"/>
      <c r="BZ107" s="895"/>
      <c r="CA107" s="895"/>
      <c r="CB107" s="895"/>
      <c r="CC107" s="895"/>
      <c r="CD107" s="895"/>
      <c r="CE107" s="895"/>
      <c r="CF107" s="895"/>
      <c r="CG107" s="895"/>
      <c r="CH107" s="895"/>
      <c r="CI107" s="895"/>
      <c r="CJ107" s="895"/>
      <c r="CK107" s="895"/>
      <c r="CL107" s="895"/>
      <c r="CM107" s="895"/>
      <c r="CN107" s="895"/>
      <c r="CO107" s="895"/>
      <c r="CP107" s="895"/>
      <c r="CQ107" s="895"/>
      <c r="CR107" s="895"/>
      <c r="CS107" s="895"/>
      <c r="CT107" s="895"/>
      <c r="CU107" s="895"/>
      <c r="CV107" s="895"/>
      <c r="CW107" s="895"/>
      <c r="CX107" s="895"/>
      <c r="CY107" s="945"/>
      <c r="CZ107" s="944"/>
      <c r="DA107" s="895"/>
      <c r="DB107" s="895"/>
      <c r="DC107" s="895"/>
      <c r="DD107" s="895"/>
      <c r="DE107" s="895"/>
      <c r="DF107" s="895"/>
      <c r="DG107" s="895"/>
      <c r="DH107" s="895"/>
      <c r="DI107" s="895"/>
      <c r="DJ107" s="895"/>
      <c r="DK107" s="895"/>
      <c r="DL107" s="895"/>
      <c r="DM107" s="895"/>
      <c r="DN107" s="895"/>
      <c r="DO107" s="895"/>
      <c r="DP107" s="895"/>
      <c r="DQ107" s="895"/>
      <c r="DR107" s="895"/>
      <c r="DS107" s="895"/>
      <c r="DT107" s="895"/>
      <c r="DU107" s="895"/>
      <c r="DV107" s="895"/>
      <c r="DW107" s="895"/>
    </row>
    <row r="108" spans="2:128" x14ac:dyDescent="0.2">
      <c r="B108" s="924"/>
      <c r="C108" s="919"/>
      <c r="D108" s="920"/>
      <c r="E108" s="920"/>
      <c r="F108" s="920"/>
      <c r="G108" s="920"/>
      <c r="H108" s="920"/>
      <c r="I108" s="920"/>
      <c r="J108" s="920"/>
      <c r="K108" s="920"/>
      <c r="L108" s="920"/>
      <c r="M108" s="920"/>
      <c r="N108" s="920"/>
      <c r="O108" s="920"/>
      <c r="P108" s="920"/>
      <c r="Q108" s="920"/>
      <c r="R108" s="921"/>
      <c r="S108" s="920"/>
      <c r="T108" s="920"/>
      <c r="U108" s="908" t="s">
        <v>506</v>
      </c>
      <c r="V108" s="893" t="s">
        <v>124</v>
      </c>
      <c r="W108" s="917" t="s">
        <v>498</v>
      </c>
      <c r="X108" s="895"/>
      <c r="Y108" s="895"/>
      <c r="Z108" s="895"/>
      <c r="AA108" s="895"/>
      <c r="AB108" s="895"/>
      <c r="AC108" s="895"/>
      <c r="AD108" s="895"/>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895"/>
      <c r="BA108" s="895"/>
      <c r="BB108" s="895"/>
      <c r="BC108" s="895"/>
      <c r="BD108" s="895"/>
      <c r="BE108" s="895"/>
      <c r="BF108" s="895"/>
      <c r="BG108" s="895"/>
      <c r="BH108" s="895"/>
      <c r="BI108" s="895"/>
      <c r="BJ108" s="895"/>
      <c r="BK108" s="895"/>
      <c r="BL108" s="895"/>
      <c r="BM108" s="895"/>
      <c r="BN108" s="895"/>
      <c r="BO108" s="895"/>
      <c r="BP108" s="895"/>
      <c r="BQ108" s="895"/>
      <c r="BR108" s="895"/>
      <c r="BS108" s="895"/>
      <c r="BT108" s="895"/>
      <c r="BU108" s="895"/>
      <c r="BV108" s="895"/>
      <c r="BW108" s="895"/>
      <c r="BX108" s="895"/>
      <c r="BY108" s="895"/>
      <c r="BZ108" s="895"/>
      <c r="CA108" s="895"/>
      <c r="CB108" s="895"/>
      <c r="CC108" s="895"/>
      <c r="CD108" s="895"/>
      <c r="CE108" s="895"/>
      <c r="CF108" s="895"/>
      <c r="CG108" s="895"/>
      <c r="CH108" s="895"/>
      <c r="CI108" s="895"/>
      <c r="CJ108" s="895"/>
      <c r="CK108" s="895"/>
      <c r="CL108" s="895"/>
      <c r="CM108" s="895"/>
      <c r="CN108" s="895"/>
      <c r="CO108" s="895"/>
      <c r="CP108" s="895"/>
      <c r="CQ108" s="895"/>
      <c r="CR108" s="895"/>
      <c r="CS108" s="895"/>
      <c r="CT108" s="895"/>
      <c r="CU108" s="895"/>
      <c r="CV108" s="895"/>
      <c r="CW108" s="895"/>
      <c r="CX108" s="895"/>
      <c r="CY108" s="945"/>
      <c r="CZ108" s="944"/>
      <c r="DA108" s="895"/>
      <c r="DB108" s="895"/>
      <c r="DC108" s="895"/>
      <c r="DD108" s="895"/>
      <c r="DE108" s="895"/>
      <c r="DF108" s="895"/>
      <c r="DG108" s="895"/>
      <c r="DH108" s="895"/>
      <c r="DI108" s="895"/>
      <c r="DJ108" s="895"/>
      <c r="DK108" s="895"/>
      <c r="DL108" s="895"/>
      <c r="DM108" s="895"/>
      <c r="DN108" s="895"/>
      <c r="DO108" s="895"/>
      <c r="DP108" s="895"/>
      <c r="DQ108" s="895"/>
      <c r="DR108" s="895"/>
      <c r="DS108" s="895"/>
      <c r="DT108" s="895"/>
      <c r="DU108" s="895"/>
      <c r="DV108" s="895"/>
      <c r="DW108" s="895"/>
    </row>
    <row r="109" spans="2:128" x14ac:dyDescent="0.2">
      <c r="B109" s="924"/>
      <c r="C109" s="919"/>
      <c r="D109" s="920"/>
      <c r="E109" s="920"/>
      <c r="F109" s="920"/>
      <c r="G109" s="920"/>
      <c r="H109" s="920"/>
      <c r="I109" s="920"/>
      <c r="J109" s="920"/>
      <c r="K109" s="920"/>
      <c r="L109" s="920"/>
      <c r="M109" s="920"/>
      <c r="N109" s="920"/>
      <c r="O109" s="920"/>
      <c r="P109" s="920"/>
      <c r="Q109" s="920"/>
      <c r="R109" s="921"/>
      <c r="S109" s="920"/>
      <c r="T109" s="920"/>
      <c r="U109" s="925" t="s">
        <v>507</v>
      </c>
      <c r="V109" s="893" t="s">
        <v>124</v>
      </c>
      <c r="W109" s="917" t="s">
        <v>498</v>
      </c>
      <c r="X109" s="946"/>
      <c r="Y109" s="946"/>
      <c r="Z109" s="946"/>
      <c r="AA109" s="946"/>
      <c r="AB109" s="946"/>
      <c r="AC109" s="946"/>
      <c r="AD109" s="946"/>
      <c r="AE109" s="946"/>
      <c r="AF109" s="946"/>
      <c r="AG109" s="946"/>
      <c r="AH109" s="946"/>
      <c r="AI109" s="946"/>
      <c r="AJ109" s="946"/>
      <c r="AK109" s="946"/>
      <c r="AL109" s="946"/>
      <c r="AM109" s="946"/>
      <c r="AN109" s="946"/>
      <c r="AO109" s="946"/>
      <c r="AP109" s="946"/>
      <c r="AQ109" s="946"/>
      <c r="AR109" s="946"/>
      <c r="AS109" s="946"/>
      <c r="AT109" s="946"/>
      <c r="AU109" s="946"/>
      <c r="AV109" s="946"/>
      <c r="AW109" s="946"/>
      <c r="AX109" s="946"/>
      <c r="AY109" s="946"/>
      <c r="AZ109" s="946"/>
      <c r="BA109" s="946"/>
      <c r="BB109" s="946"/>
      <c r="BC109" s="946"/>
      <c r="BD109" s="946"/>
      <c r="BE109" s="946"/>
      <c r="BF109" s="946"/>
      <c r="BG109" s="946"/>
      <c r="BH109" s="946"/>
      <c r="BI109" s="946"/>
      <c r="BJ109" s="946"/>
      <c r="BK109" s="946"/>
      <c r="BL109" s="946"/>
      <c r="BM109" s="946"/>
      <c r="BN109" s="946"/>
      <c r="BO109" s="946"/>
      <c r="BP109" s="946"/>
      <c r="BQ109" s="946"/>
      <c r="BR109" s="946"/>
      <c r="BS109" s="946"/>
      <c r="BT109" s="946"/>
      <c r="BU109" s="946"/>
      <c r="BV109" s="946"/>
      <c r="BW109" s="946"/>
      <c r="BX109" s="946"/>
      <c r="BY109" s="946"/>
      <c r="BZ109" s="946"/>
      <c r="CA109" s="946"/>
      <c r="CB109" s="946"/>
      <c r="CC109" s="946"/>
      <c r="CD109" s="946"/>
      <c r="CE109" s="946"/>
      <c r="CF109" s="946"/>
      <c r="CG109" s="946"/>
      <c r="CH109" s="946"/>
      <c r="CI109" s="946"/>
      <c r="CJ109" s="946"/>
      <c r="CK109" s="946"/>
      <c r="CL109" s="946"/>
      <c r="CM109" s="946"/>
      <c r="CN109" s="946"/>
      <c r="CO109" s="946"/>
      <c r="CP109" s="946"/>
      <c r="CQ109" s="946"/>
      <c r="CR109" s="946"/>
      <c r="CS109" s="946"/>
      <c r="CT109" s="946"/>
      <c r="CU109" s="946"/>
      <c r="CV109" s="946"/>
      <c r="CW109" s="946"/>
      <c r="CX109" s="946"/>
      <c r="CY109" s="945"/>
      <c r="CZ109" s="944"/>
      <c r="DA109" s="946"/>
      <c r="DB109" s="946"/>
      <c r="DC109" s="946"/>
      <c r="DD109" s="946"/>
      <c r="DE109" s="946"/>
      <c r="DF109" s="946"/>
      <c r="DG109" s="946"/>
      <c r="DH109" s="946"/>
      <c r="DI109" s="946"/>
      <c r="DJ109" s="946"/>
      <c r="DK109" s="946"/>
      <c r="DL109" s="946"/>
      <c r="DM109" s="946"/>
      <c r="DN109" s="946"/>
      <c r="DO109" s="946"/>
      <c r="DP109" s="946"/>
      <c r="DQ109" s="946"/>
      <c r="DR109" s="946"/>
      <c r="DS109" s="946"/>
      <c r="DT109" s="946"/>
      <c r="DU109" s="946"/>
      <c r="DV109" s="946"/>
      <c r="DW109" s="946"/>
    </row>
    <row r="110" spans="2:128" ht="15.75" thickBot="1" x14ac:dyDescent="0.25">
      <c r="B110" s="929"/>
      <c r="C110" s="930"/>
      <c r="D110" s="931"/>
      <c r="E110" s="931"/>
      <c r="F110" s="931"/>
      <c r="G110" s="931"/>
      <c r="H110" s="931"/>
      <c r="I110" s="931"/>
      <c r="J110" s="931"/>
      <c r="K110" s="931"/>
      <c r="L110" s="931"/>
      <c r="M110" s="931"/>
      <c r="N110" s="931"/>
      <c r="O110" s="931"/>
      <c r="P110" s="931"/>
      <c r="Q110" s="931"/>
      <c r="R110" s="932"/>
      <c r="S110" s="931"/>
      <c r="T110" s="931"/>
      <c r="U110" s="933" t="s">
        <v>127</v>
      </c>
      <c r="V110" s="934" t="s">
        <v>508</v>
      </c>
      <c r="W110" s="935" t="s">
        <v>498</v>
      </c>
      <c r="X110" s="936">
        <f>SUM(X99:X109)</f>
        <v>1256.6679999999999</v>
      </c>
      <c r="Y110" s="936">
        <f t="shared" ref="Y110:CJ110" si="22">SUM(Y99:Y109)</f>
        <v>2557.0039999999999</v>
      </c>
      <c r="Z110" s="936">
        <f t="shared" si="22"/>
        <v>3901.0079999999998</v>
      </c>
      <c r="AA110" s="936">
        <f t="shared" si="22"/>
        <v>5288.68</v>
      </c>
      <c r="AB110" s="936">
        <f t="shared" si="22"/>
        <v>6720.02</v>
      </c>
      <c r="AC110" s="936">
        <f t="shared" si="22"/>
        <v>13221.7</v>
      </c>
      <c r="AD110" s="936">
        <f t="shared" si="22"/>
        <v>13658.380000000001</v>
      </c>
      <c r="AE110" s="936">
        <f t="shared" si="22"/>
        <v>26661.739999999998</v>
      </c>
      <c r="AF110" s="936">
        <f t="shared" si="22"/>
        <v>33818.44</v>
      </c>
      <c r="AG110" s="936">
        <f t="shared" si="22"/>
        <v>28626.799999999999</v>
      </c>
      <c r="AH110" s="936">
        <f t="shared" si="22"/>
        <v>7385.5890095697323</v>
      </c>
      <c r="AI110" s="936">
        <f t="shared" si="22"/>
        <v>7301.8031569278719</v>
      </c>
      <c r="AJ110" s="936">
        <f t="shared" si="22"/>
        <v>7262.8459460192134</v>
      </c>
      <c r="AK110" s="936">
        <f t="shared" si="22"/>
        <v>8402.7371557393853</v>
      </c>
      <c r="AL110" s="936">
        <f t="shared" si="22"/>
        <v>7456.5324027729312</v>
      </c>
      <c r="AM110" s="936">
        <f t="shared" si="22"/>
        <v>7740.5131170183413</v>
      </c>
      <c r="AN110" s="936">
        <f t="shared" si="22"/>
        <v>9534.4559307137988</v>
      </c>
      <c r="AO110" s="936">
        <f t="shared" si="22"/>
        <v>7812.993564751644</v>
      </c>
      <c r="AP110" s="936">
        <f t="shared" si="22"/>
        <v>7459.8983896404352</v>
      </c>
      <c r="AQ110" s="936">
        <f t="shared" si="22"/>
        <v>14328.658335151444</v>
      </c>
      <c r="AR110" s="936">
        <f t="shared" si="22"/>
        <v>8800.514404300231</v>
      </c>
      <c r="AS110" s="936">
        <f t="shared" si="22"/>
        <v>7864.5756876777368</v>
      </c>
      <c r="AT110" s="936">
        <f t="shared" si="22"/>
        <v>7768.5193781396811</v>
      </c>
      <c r="AU110" s="936">
        <f t="shared" si="22"/>
        <v>7535.935785863172</v>
      </c>
      <c r="AV110" s="936">
        <f t="shared" si="22"/>
        <v>15502.11335377975</v>
      </c>
      <c r="AW110" s="936">
        <f t="shared" si="22"/>
        <v>8141.5136733942445</v>
      </c>
      <c r="AX110" s="936">
        <f t="shared" si="22"/>
        <v>9945.4815009990998</v>
      </c>
      <c r="AY110" s="936">
        <f t="shared" si="22"/>
        <v>9348.2947742940778</v>
      </c>
      <c r="AZ110" s="936">
        <f t="shared" si="22"/>
        <v>7891.7321294214298</v>
      </c>
      <c r="BA110" s="936">
        <f t="shared" si="22"/>
        <v>11837.722918426964</v>
      </c>
      <c r="BB110" s="936">
        <f t="shared" si="22"/>
        <v>7796.2972271576391</v>
      </c>
      <c r="BC110" s="936">
        <f t="shared" si="22"/>
        <v>7848.135893606579</v>
      </c>
      <c r="BD110" s="936">
        <f t="shared" si="22"/>
        <v>7901.2705267167439</v>
      </c>
      <c r="BE110" s="936">
        <f t="shared" si="22"/>
        <v>7955.7335256546621</v>
      </c>
      <c r="BF110" s="936">
        <f t="shared" si="22"/>
        <v>9125.5580995660293</v>
      </c>
      <c r="BG110" s="936">
        <f t="shared" si="22"/>
        <v>8068.7782878251792</v>
      </c>
      <c r="BH110" s="936">
        <f t="shared" si="22"/>
        <v>8127.4289807908081</v>
      </c>
      <c r="BI110" s="936">
        <f t="shared" si="22"/>
        <v>8187.5459410805779</v>
      </c>
      <c r="BJ110" s="936">
        <f t="shared" si="22"/>
        <v>8249.1658253775931</v>
      </c>
      <c r="BK110" s="936">
        <f t="shared" si="22"/>
        <v>12737.24120678203</v>
      </c>
      <c r="BL110" s="936">
        <f t="shared" si="22"/>
        <v>9307.0280977215825</v>
      </c>
      <c r="BM110" s="936">
        <f t="shared" si="22"/>
        <v>12383.100973434623</v>
      </c>
      <c r="BN110" s="936">
        <f t="shared" si="22"/>
        <v>9441.4027960404856</v>
      </c>
      <c r="BO110" s="936">
        <f t="shared" si="22"/>
        <v>8845.2900392114989</v>
      </c>
      <c r="BP110" s="936">
        <f t="shared" si="22"/>
        <v>8652.6177134617865</v>
      </c>
      <c r="BQ110" s="936">
        <f t="shared" si="22"/>
        <v>8725.8643920683317</v>
      </c>
      <c r="BR110" s="936">
        <f t="shared" si="22"/>
        <v>8800.9422376400398</v>
      </c>
      <c r="BS110" s="936">
        <f t="shared" si="22"/>
        <v>8877.8970293510392</v>
      </c>
      <c r="BT110" s="936">
        <f t="shared" si="22"/>
        <v>10070.775690854814</v>
      </c>
      <c r="BU110" s="936">
        <f t="shared" si="22"/>
        <v>13324.976318896186</v>
      </c>
      <c r="BV110" s="936">
        <f t="shared" si="22"/>
        <v>9706.5482126385905</v>
      </c>
      <c r="BW110" s="936">
        <f t="shared" si="22"/>
        <v>11549.641903724554</v>
      </c>
      <c r="BX110" s="936">
        <f t="shared" si="22"/>
        <v>9878.5591870876669</v>
      </c>
      <c r="BY110" s="936">
        <f t="shared" si="22"/>
        <v>9577.103152534859</v>
      </c>
      <c r="BZ110" s="936">
        <f t="shared" si="22"/>
        <v>9473.2282171182305</v>
      </c>
      <c r="CA110" s="936">
        <f t="shared" si="22"/>
        <v>9566.9901583161845</v>
      </c>
      <c r="CB110" s="936">
        <f t="shared" si="22"/>
        <v>10777.096148044091</v>
      </c>
      <c r="CC110" s="936">
        <f t="shared" si="22"/>
        <v>9761.6047875151926</v>
      </c>
      <c r="CD110" s="936">
        <f t="shared" si="22"/>
        <v>9862.5761429730719</v>
      </c>
      <c r="CE110" s="936">
        <f t="shared" si="22"/>
        <v>14700.041782317398</v>
      </c>
      <c r="CF110" s="936">
        <f t="shared" si="22"/>
        <v>11356.094812645331</v>
      </c>
      <c r="CG110" s="936">
        <f t="shared" si="22"/>
        <v>12748.769918731467</v>
      </c>
      <c r="CH110" s="936">
        <f t="shared" si="22"/>
        <v>11576.283402469751</v>
      </c>
      <c r="CI110" s="936">
        <f t="shared" si="22"/>
        <v>12162.553223301493</v>
      </c>
      <c r="CJ110" s="936">
        <f t="shared" si="22"/>
        <v>10719.029039654031</v>
      </c>
      <c r="CK110" s="936">
        <f t="shared" ref="CK110:DW110" si="23">SUM(CK99:CK109)</f>
        <v>11229.752251415382</v>
      </c>
      <c r="CL110" s="936">
        <f t="shared" si="23"/>
        <v>13110.926043470765</v>
      </c>
      <c r="CM110" s="936">
        <f t="shared" si="23"/>
        <v>11478.875430327535</v>
      </c>
      <c r="CN110" s="936">
        <f t="shared" si="23"/>
        <v>11217.427301855723</v>
      </c>
      <c r="CO110" s="936">
        <f t="shared" si="23"/>
        <v>18042.560470172117</v>
      </c>
      <c r="CP110" s="936">
        <f t="shared" si="23"/>
        <v>12404.355717696417</v>
      </c>
      <c r="CQ110" s="936">
        <f t="shared" si="23"/>
        <v>11429.545846408826</v>
      </c>
      <c r="CR110" s="936">
        <f t="shared" si="23"/>
        <v>11572.215728339048</v>
      </c>
      <c r="CS110" s="936">
        <f t="shared" si="23"/>
        <v>11718.452357317523</v>
      </c>
      <c r="CT110" s="936">
        <f t="shared" si="23"/>
        <v>19859.694902020459</v>
      </c>
      <c r="CU110" s="936">
        <f t="shared" si="23"/>
        <v>12608.034760340972</v>
      </c>
      <c r="CV110" s="936">
        <f t="shared" si="23"/>
        <v>14523.665615119495</v>
      </c>
      <c r="CW110" s="936">
        <f t="shared" si="23"/>
        <v>14040.933491267482</v>
      </c>
      <c r="CX110" s="936">
        <f t="shared" si="23"/>
        <v>12701.686814319168</v>
      </c>
      <c r="CY110" s="937">
        <f t="shared" si="23"/>
        <v>16767.926470447146</v>
      </c>
      <c r="CZ110" s="937">
        <f t="shared" si="23"/>
        <v>0</v>
      </c>
      <c r="DA110" s="937">
        <f t="shared" si="23"/>
        <v>0</v>
      </c>
      <c r="DB110" s="937">
        <f t="shared" si="23"/>
        <v>0</v>
      </c>
      <c r="DC110" s="937">
        <f t="shared" si="23"/>
        <v>0</v>
      </c>
      <c r="DD110" s="937">
        <f t="shared" si="23"/>
        <v>0</v>
      </c>
      <c r="DE110" s="937">
        <f t="shared" si="23"/>
        <v>0</v>
      </c>
      <c r="DF110" s="937">
        <f t="shared" si="23"/>
        <v>0</v>
      </c>
      <c r="DG110" s="937">
        <f t="shared" si="23"/>
        <v>0</v>
      </c>
      <c r="DH110" s="937">
        <f t="shared" si="23"/>
        <v>0</v>
      </c>
      <c r="DI110" s="937">
        <f t="shared" si="23"/>
        <v>0</v>
      </c>
      <c r="DJ110" s="937">
        <f t="shared" si="23"/>
        <v>0</v>
      </c>
      <c r="DK110" s="937">
        <f t="shared" si="23"/>
        <v>0</v>
      </c>
      <c r="DL110" s="937">
        <f t="shared" si="23"/>
        <v>0</v>
      </c>
      <c r="DM110" s="937">
        <f t="shared" si="23"/>
        <v>0</v>
      </c>
      <c r="DN110" s="937">
        <f t="shared" si="23"/>
        <v>0</v>
      </c>
      <c r="DO110" s="937">
        <f t="shared" si="23"/>
        <v>0</v>
      </c>
      <c r="DP110" s="937">
        <f t="shared" si="23"/>
        <v>0</v>
      </c>
      <c r="DQ110" s="937">
        <f t="shared" si="23"/>
        <v>0</v>
      </c>
      <c r="DR110" s="937">
        <f t="shared" si="23"/>
        <v>0</v>
      </c>
      <c r="DS110" s="937">
        <f t="shared" si="23"/>
        <v>0</v>
      </c>
      <c r="DT110" s="937">
        <f t="shared" si="23"/>
        <v>0</v>
      </c>
      <c r="DU110" s="937">
        <f t="shared" si="23"/>
        <v>0</v>
      </c>
      <c r="DV110" s="937">
        <f t="shared" si="23"/>
        <v>0</v>
      </c>
      <c r="DW110" s="937">
        <f t="shared" si="23"/>
        <v>0</v>
      </c>
    </row>
    <row r="111" spans="2:128" ht="28.5" x14ac:dyDescent="0.2">
      <c r="B111" s="881"/>
      <c r="C111" s="943" t="s">
        <v>899</v>
      </c>
      <c r="D111" s="883" t="s">
        <v>900</v>
      </c>
      <c r="E111" s="884" t="s">
        <v>557</v>
      </c>
      <c r="F111" s="885" t="s">
        <v>780</v>
      </c>
      <c r="G111" s="886" t="s">
        <v>781</v>
      </c>
      <c r="H111" s="887" t="s">
        <v>495</v>
      </c>
      <c r="I111" s="888">
        <f>MAX(X111:AV111)</f>
        <v>3</v>
      </c>
      <c r="J111" s="887">
        <f>SUMPRODUCT($X$2:$CY$2,$X111:$CY111)*365</f>
        <v>26123.347514465127</v>
      </c>
      <c r="K111" s="887">
        <f>SUMPRODUCT($X$2:$CY$2,$X112:$CY112)+SUMPRODUCT($X$2:$CY$2,$X113:$CY113)+SUMPRODUCT($X$2:$CY$2,$X114:$CY114)</f>
        <v>18424.345012388701</v>
      </c>
      <c r="L111" s="887">
        <f>SUMPRODUCT($X$2:$CY$2,$X115:$CY115) +SUMPRODUCT($X$2:$CY$2,$X116:$CY116)</f>
        <v>2323.2621171104033</v>
      </c>
      <c r="M111" s="887">
        <f>SUMPRODUCT($X$2:$CY$2,$X117:$CY117)</f>
        <v>0</v>
      </c>
      <c r="N111" s="887">
        <f>SUMPRODUCT($X$2:$CY$2,$X120:$CY120) +SUMPRODUCT($X$2:$CY$2,$X121:$CY121)</f>
        <v>0</v>
      </c>
      <c r="O111" s="887">
        <f>SUMPRODUCT($X$2:$CY$2,$X118:$CY118) +SUMPRODUCT($X$2:$CY$2,$X119:$CY119) +SUMPRODUCT($X$2:$CY$2,$X122:$CY122)</f>
        <v>0</v>
      </c>
      <c r="P111" s="887">
        <f>SUM(K111:O111)</f>
        <v>20747.607129499105</v>
      </c>
      <c r="Q111" s="887">
        <f>(SUM(K111:M111)*100000)/(J111*1000)</f>
        <v>79.421701671313954</v>
      </c>
      <c r="R111" s="889">
        <f>(P111*100000)/(J111*1000)</f>
        <v>79.421701671313954</v>
      </c>
      <c r="S111" s="890" t="s">
        <v>782</v>
      </c>
      <c r="T111" s="891" t="s">
        <v>782</v>
      </c>
      <c r="U111" s="892" t="s">
        <v>496</v>
      </c>
      <c r="V111" s="893" t="s">
        <v>124</v>
      </c>
      <c r="W111" s="894" t="s">
        <v>75</v>
      </c>
      <c r="X111" s="895"/>
      <c r="Y111" s="895"/>
      <c r="Z111" s="895"/>
      <c r="AA111" s="895"/>
      <c r="AB111" s="895"/>
      <c r="AC111" s="895">
        <v>3</v>
      </c>
      <c r="AD111" s="895">
        <v>3</v>
      </c>
      <c r="AE111" s="895">
        <v>3</v>
      </c>
      <c r="AF111" s="895">
        <v>3</v>
      </c>
      <c r="AG111" s="895">
        <v>3</v>
      </c>
      <c r="AH111" s="895">
        <v>3</v>
      </c>
      <c r="AI111" s="895">
        <v>3</v>
      </c>
      <c r="AJ111" s="895">
        <v>3</v>
      </c>
      <c r="AK111" s="895">
        <v>3</v>
      </c>
      <c r="AL111" s="895">
        <v>3</v>
      </c>
      <c r="AM111" s="895">
        <v>3</v>
      </c>
      <c r="AN111" s="895">
        <v>3</v>
      </c>
      <c r="AO111" s="895">
        <v>3</v>
      </c>
      <c r="AP111" s="895">
        <v>3</v>
      </c>
      <c r="AQ111" s="895">
        <v>3</v>
      </c>
      <c r="AR111" s="895">
        <v>3</v>
      </c>
      <c r="AS111" s="895">
        <v>3</v>
      </c>
      <c r="AT111" s="895">
        <v>3</v>
      </c>
      <c r="AU111" s="895">
        <v>3</v>
      </c>
      <c r="AV111" s="895">
        <v>3</v>
      </c>
      <c r="AW111" s="895">
        <v>3</v>
      </c>
      <c r="AX111" s="895">
        <v>3</v>
      </c>
      <c r="AY111" s="895">
        <v>3</v>
      </c>
      <c r="AZ111" s="895">
        <v>3</v>
      </c>
      <c r="BA111" s="895">
        <v>3</v>
      </c>
      <c r="BB111" s="895">
        <v>3</v>
      </c>
      <c r="BC111" s="895">
        <v>3</v>
      </c>
      <c r="BD111" s="895">
        <v>3</v>
      </c>
      <c r="BE111" s="895">
        <v>3</v>
      </c>
      <c r="BF111" s="895">
        <v>3</v>
      </c>
      <c r="BG111" s="895">
        <v>3</v>
      </c>
      <c r="BH111" s="895">
        <v>3</v>
      </c>
      <c r="BI111" s="895">
        <v>3</v>
      </c>
      <c r="BJ111" s="895">
        <v>3</v>
      </c>
      <c r="BK111" s="895">
        <v>3</v>
      </c>
      <c r="BL111" s="895">
        <v>3</v>
      </c>
      <c r="BM111" s="895">
        <v>3</v>
      </c>
      <c r="BN111" s="895">
        <v>3</v>
      </c>
      <c r="BO111" s="895">
        <v>3</v>
      </c>
      <c r="BP111" s="895">
        <v>3</v>
      </c>
      <c r="BQ111" s="895">
        <v>3</v>
      </c>
      <c r="BR111" s="895">
        <v>3</v>
      </c>
      <c r="BS111" s="895">
        <v>3</v>
      </c>
      <c r="BT111" s="895">
        <v>3</v>
      </c>
      <c r="BU111" s="895">
        <v>3</v>
      </c>
      <c r="BV111" s="895">
        <v>3</v>
      </c>
      <c r="BW111" s="895">
        <v>3</v>
      </c>
      <c r="BX111" s="895">
        <v>3</v>
      </c>
      <c r="BY111" s="895">
        <v>3</v>
      </c>
      <c r="BZ111" s="895">
        <v>3</v>
      </c>
      <c r="CA111" s="895">
        <v>3</v>
      </c>
      <c r="CB111" s="895">
        <v>3</v>
      </c>
      <c r="CC111" s="895">
        <v>3</v>
      </c>
      <c r="CD111" s="895">
        <v>3</v>
      </c>
      <c r="CE111" s="944">
        <v>3</v>
      </c>
      <c r="CF111" s="944">
        <v>3</v>
      </c>
      <c r="CG111" s="944">
        <v>3</v>
      </c>
      <c r="CH111" s="944">
        <v>3</v>
      </c>
      <c r="CI111" s="944">
        <v>3</v>
      </c>
      <c r="CJ111" s="944">
        <v>3</v>
      </c>
      <c r="CK111" s="944">
        <v>3</v>
      </c>
      <c r="CL111" s="944">
        <v>3</v>
      </c>
      <c r="CM111" s="944">
        <v>3</v>
      </c>
      <c r="CN111" s="944">
        <v>3</v>
      </c>
      <c r="CO111" s="944">
        <v>3</v>
      </c>
      <c r="CP111" s="944">
        <v>3</v>
      </c>
      <c r="CQ111" s="944">
        <v>3</v>
      </c>
      <c r="CR111" s="944">
        <v>3</v>
      </c>
      <c r="CS111" s="944">
        <v>3</v>
      </c>
      <c r="CT111" s="944">
        <v>3</v>
      </c>
      <c r="CU111" s="944">
        <v>3</v>
      </c>
      <c r="CV111" s="944">
        <v>3</v>
      </c>
      <c r="CW111" s="944">
        <v>3</v>
      </c>
      <c r="CX111" s="944">
        <v>3</v>
      </c>
      <c r="CY111" s="945">
        <v>3</v>
      </c>
      <c r="CZ111" s="944"/>
      <c r="DA111" s="944"/>
      <c r="DB111" s="944"/>
      <c r="DC111" s="944"/>
      <c r="DD111" s="944"/>
      <c r="DE111" s="944"/>
      <c r="DF111" s="944"/>
      <c r="DG111" s="944"/>
      <c r="DH111" s="944"/>
      <c r="DI111" s="944"/>
      <c r="DJ111" s="944"/>
      <c r="DK111" s="944"/>
      <c r="DL111" s="944"/>
      <c r="DM111" s="944"/>
      <c r="DN111" s="944"/>
      <c r="DO111" s="944"/>
      <c r="DP111" s="944"/>
      <c r="DQ111" s="944"/>
      <c r="DR111" s="944"/>
      <c r="DS111" s="944"/>
      <c r="DT111" s="944"/>
      <c r="DU111" s="944"/>
      <c r="DV111" s="944"/>
      <c r="DW111" s="895"/>
    </row>
    <row r="112" spans="2:128" x14ac:dyDescent="0.2">
      <c r="B112" s="903"/>
      <c r="C112" s="904"/>
      <c r="D112" s="905"/>
      <c r="E112" s="906"/>
      <c r="F112" s="906"/>
      <c r="G112" s="905"/>
      <c r="H112" s="906"/>
      <c r="I112" s="906"/>
      <c r="J112" s="906"/>
      <c r="K112" s="906"/>
      <c r="L112" s="906"/>
      <c r="M112" s="906"/>
      <c r="N112" s="906"/>
      <c r="O112" s="906"/>
      <c r="P112" s="906"/>
      <c r="Q112" s="906"/>
      <c r="R112" s="907"/>
      <c r="S112" s="906"/>
      <c r="T112" s="906"/>
      <c r="U112" s="908" t="s">
        <v>497</v>
      </c>
      <c r="V112" s="893" t="s">
        <v>124</v>
      </c>
      <c r="W112" s="894" t="s">
        <v>498</v>
      </c>
      <c r="X112" s="895">
        <v>443</v>
      </c>
      <c r="Y112" s="895">
        <v>887</v>
      </c>
      <c r="Z112" s="895">
        <v>1773</v>
      </c>
      <c r="AA112" s="895">
        <v>2660</v>
      </c>
      <c r="AB112" s="895">
        <v>3103</v>
      </c>
      <c r="AC112" s="895"/>
      <c r="AD112" s="895"/>
      <c r="AE112" s="895"/>
      <c r="AF112" s="895"/>
      <c r="AG112" s="895"/>
      <c r="AH112" s="895"/>
      <c r="AI112" s="895"/>
      <c r="AJ112" s="895"/>
      <c r="AK112" s="895"/>
      <c r="AL112" s="895">
        <v>52.375</v>
      </c>
      <c r="AM112" s="895">
        <v>157.125</v>
      </c>
      <c r="AN112" s="895">
        <v>628.5</v>
      </c>
      <c r="AO112" s="895">
        <v>157.125</v>
      </c>
      <c r="AP112" s="895">
        <v>52.375</v>
      </c>
      <c r="AQ112" s="895">
        <v>27.375</v>
      </c>
      <c r="AR112" s="895">
        <v>68.4375</v>
      </c>
      <c r="AS112" s="895">
        <v>95.8125</v>
      </c>
      <c r="AT112" s="895">
        <v>68.4375</v>
      </c>
      <c r="AU112" s="895">
        <v>13.6875</v>
      </c>
      <c r="AV112" s="895">
        <v>52.375</v>
      </c>
      <c r="AW112" s="895">
        <v>157.125</v>
      </c>
      <c r="AX112" s="895">
        <v>628.5</v>
      </c>
      <c r="AY112" s="895">
        <v>157.125</v>
      </c>
      <c r="AZ112" s="895">
        <v>52.375</v>
      </c>
      <c r="BA112" s="895"/>
      <c r="BB112" s="895"/>
      <c r="BC112" s="895"/>
      <c r="BD112" s="895"/>
      <c r="BE112" s="895"/>
      <c r="BF112" s="895"/>
      <c r="BG112" s="895"/>
      <c r="BH112" s="895"/>
      <c r="BI112" s="895"/>
      <c r="BJ112" s="895"/>
      <c r="BK112" s="895">
        <v>79.75</v>
      </c>
      <c r="BL112" s="895">
        <v>225.5625</v>
      </c>
      <c r="BM112" s="895">
        <v>724.3125</v>
      </c>
      <c r="BN112" s="895">
        <v>225.5625</v>
      </c>
      <c r="BO112" s="895">
        <v>66.0625</v>
      </c>
      <c r="BP112" s="895"/>
      <c r="BQ112" s="895"/>
      <c r="BR112" s="895"/>
      <c r="BS112" s="895"/>
      <c r="BT112" s="895"/>
      <c r="BU112" s="895">
        <v>52.375</v>
      </c>
      <c r="BV112" s="895">
        <v>157.125</v>
      </c>
      <c r="BW112" s="895">
        <v>628.5</v>
      </c>
      <c r="BX112" s="895">
        <v>157.125</v>
      </c>
      <c r="BY112" s="895">
        <v>52.375</v>
      </c>
      <c r="BZ112" s="895"/>
      <c r="CA112" s="895"/>
      <c r="CB112" s="895"/>
      <c r="CC112" s="895"/>
      <c r="CD112" s="895"/>
      <c r="CE112" s="944">
        <v>127.75</v>
      </c>
      <c r="CF112" s="944">
        <v>255.5</v>
      </c>
      <c r="CG112" s="944">
        <v>511</v>
      </c>
      <c r="CH112" s="944">
        <v>255.5</v>
      </c>
      <c r="CI112" s="944">
        <v>127.75</v>
      </c>
      <c r="CJ112" s="944">
        <v>52.375</v>
      </c>
      <c r="CK112" s="944">
        <v>157.125</v>
      </c>
      <c r="CL112" s="944">
        <v>628.5</v>
      </c>
      <c r="CM112" s="944">
        <v>157.125</v>
      </c>
      <c r="CN112" s="944">
        <v>52.375</v>
      </c>
      <c r="CO112" s="944"/>
      <c r="CP112" s="944"/>
      <c r="CQ112" s="944"/>
      <c r="CR112" s="944"/>
      <c r="CS112" s="944"/>
      <c r="CT112" s="944">
        <v>52.375</v>
      </c>
      <c r="CU112" s="944">
        <v>157.125</v>
      </c>
      <c r="CV112" s="944">
        <v>628.5</v>
      </c>
      <c r="CW112" s="944">
        <v>157.125</v>
      </c>
      <c r="CX112" s="944">
        <v>52.375</v>
      </c>
      <c r="CY112" s="945"/>
      <c r="CZ112" s="944"/>
      <c r="DA112" s="944"/>
      <c r="DB112" s="944"/>
      <c r="DC112" s="944"/>
      <c r="DD112" s="944"/>
      <c r="DE112" s="944"/>
      <c r="DF112" s="944"/>
      <c r="DG112" s="944"/>
      <c r="DH112" s="944"/>
      <c r="DI112" s="944"/>
      <c r="DJ112" s="944"/>
      <c r="DK112" s="944"/>
      <c r="DL112" s="944"/>
      <c r="DM112" s="944"/>
      <c r="DN112" s="944"/>
      <c r="DO112" s="944"/>
      <c r="DP112" s="944"/>
      <c r="DQ112" s="944"/>
      <c r="DR112" s="944"/>
      <c r="DS112" s="944"/>
      <c r="DT112" s="944"/>
      <c r="DU112" s="944"/>
      <c r="DV112" s="944"/>
      <c r="DW112" s="895"/>
    </row>
    <row r="113" spans="2:127" x14ac:dyDescent="0.2">
      <c r="B113" s="909"/>
      <c r="C113" s="910"/>
      <c r="D113" s="911"/>
      <c r="E113" s="911"/>
      <c r="F113" s="911"/>
      <c r="G113" s="911"/>
      <c r="H113" s="911"/>
      <c r="I113" s="911"/>
      <c r="J113" s="911"/>
      <c r="K113" s="911"/>
      <c r="L113" s="911"/>
      <c r="M113" s="911"/>
      <c r="N113" s="911"/>
      <c r="O113" s="911"/>
      <c r="P113" s="911"/>
      <c r="Q113" s="911"/>
      <c r="R113" s="912"/>
      <c r="S113" s="911"/>
      <c r="T113" s="911"/>
      <c r="U113" s="908" t="s">
        <v>499</v>
      </c>
      <c r="V113" s="893" t="s">
        <v>124</v>
      </c>
      <c r="W113" s="894" t="s">
        <v>498</v>
      </c>
      <c r="X113" s="895"/>
      <c r="Y113" s="895"/>
      <c r="Z113" s="895"/>
      <c r="AA113" s="895"/>
      <c r="AB113" s="895"/>
      <c r="AC113" s="895"/>
      <c r="AD113" s="895"/>
      <c r="AE113" s="895"/>
      <c r="AF113" s="895"/>
      <c r="AG113" s="895"/>
      <c r="AH113" s="895"/>
      <c r="AI113" s="895"/>
      <c r="AJ113" s="895"/>
      <c r="AK113" s="895"/>
      <c r="AL113" s="895"/>
      <c r="AM113" s="895"/>
      <c r="AN113" s="895"/>
      <c r="AO113" s="895"/>
      <c r="AP113" s="895"/>
      <c r="AQ113" s="895"/>
      <c r="AR113" s="895"/>
      <c r="AS113" s="895"/>
      <c r="AT113" s="895"/>
      <c r="AU113" s="895"/>
      <c r="AV113" s="895"/>
      <c r="AW113" s="895"/>
      <c r="AX113" s="895"/>
      <c r="AY113" s="895"/>
      <c r="AZ113" s="895"/>
      <c r="BA113" s="895"/>
      <c r="BB113" s="895"/>
      <c r="BC113" s="895"/>
      <c r="BD113" s="895"/>
      <c r="BE113" s="895"/>
      <c r="BF113" s="895"/>
      <c r="BG113" s="895"/>
      <c r="BH113" s="895"/>
      <c r="BI113" s="895"/>
      <c r="BJ113" s="895"/>
      <c r="BK113" s="895"/>
      <c r="BL113" s="895"/>
      <c r="BM113" s="895"/>
      <c r="BN113" s="895"/>
      <c r="BO113" s="895"/>
      <c r="BP113" s="895"/>
      <c r="BQ113" s="895"/>
      <c r="BR113" s="895"/>
      <c r="BS113" s="895"/>
      <c r="BT113" s="895"/>
      <c r="BU113" s="895"/>
      <c r="BV113" s="895"/>
      <c r="BW113" s="895"/>
      <c r="BX113" s="895"/>
      <c r="BY113" s="895"/>
      <c r="BZ113" s="895"/>
      <c r="CA113" s="895"/>
      <c r="CB113" s="895"/>
      <c r="CC113" s="895"/>
      <c r="CD113" s="895"/>
      <c r="CE113" s="944"/>
      <c r="CF113" s="944"/>
      <c r="CG113" s="944"/>
      <c r="CH113" s="944"/>
      <c r="CI113" s="944"/>
      <c r="CJ113" s="944"/>
      <c r="CK113" s="944"/>
      <c r="CL113" s="944"/>
      <c r="CM113" s="944"/>
      <c r="CN113" s="944"/>
      <c r="CO113" s="944"/>
      <c r="CP113" s="944"/>
      <c r="CQ113" s="944"/>
      <c r="CR113" s="944"/>
      <c r="CS113" s="944"/>
      <c r="CT113" s="944"/>
      <c r="CU113" s="944"/>
      <c r="CV113" s="944"/>
      <c r="CW113" s="944"/>
      <c r="CX113" s="944"/>
      <c r="CY113" s="945"/>
      <c r="CZ113" s="944"/>
      <c r="DA113" s="944"/>
      <c r="DB113" s="944"/>
      <c r="DC113" s="944"/>
      <c r="DD113" s="944"/>
      <c r="DE113" s="944"/>
      <c r="DF113" s="944"/>
      <c r="DG113" s="944"/>
      <c r="DH113" s="944"/>
      <c r="DI113" s="944"/>
      <c r="DJ113" s="944"/>
      <c r="DK113" s="944"/>
      <c r="DL113" s="944"/>
      <c r="DM113" s="944"/>
      <c r="DN113" s="944"/>
      <c r="DO113" s="944"/>
      <c r="DP113" s="944"/>
      <c r="DQ113" s="944"/>
      <c r="DR113" s="944"/>
      <c r="DS113" s="944"/>
      <c r="DT113" s="944"/>
      <c r="DU113" s="944"/>
      <c r="DV113" s="944"/>
      <c r="DW113" s="895"/>
    </row>
    <row r="114" spans="2:127" x14ac:dyDescent="0.2">
      <c r="B114" s="909"/>
      <c r="C114" s="910"/>
      <c r="D114" s="911"/>
      <c r="E114" s="911"/>
      <c r="F114" s="911"/>
      <c r="G114" s="911"/>
      <c r="H114" s="911"/>
      <c r="I114" s="911"/>
      <c r="J114" s="911"/>
      <c r="K114" s="911"/>
      <c r="L114" s="911"/>
      <c r="M114" s="911"/>
      <c r="N114" s="911"/>
      <c r="O114" s="911"/>
      <c r="P114" s="911"/>
      <c r="Q114" s="911"/>
      <c r="R114" s="912"/>
      <c r="S114" s="911"/>
      <c r="T114" s="911"/>
      <c r="U114" s="908" t="s">
        <v>772</v>
      </c>
      <c r="V114" s="893" t="s">
        <v>124</v>
      </c>
      <c r="W114" s="894" t="s">
        <v>498</v>
      </c>
      <c r="X114" s="895">
        <v>15.948</v>
      </c>
      <c r="Y114" s="895">
        <v>47.88</v>
      </c>
      <c r="Z114" s="895">
        <v>111.70800000000001</v>
      </c>
      <c r="AA114" s="895">
        <v>207.46799999999999</v>
      </c>
      <c r="AB114" s="895">
        <v>319.17600000000004</v>
      </c>
      <c r="AC114" s="895">
        <v>319.17600000000004</v>
      </c>
      <c r="AD114" s="895">
        <v>319.17600000000004</v>
      </c>
      <c r="AE114" s="895">
        <v>319.17600000000004</v>
      </c>
      <c r="AF114" s="895">
        <v>319.17600000000004</v>
      </c>
      <c r="AG114" s="895">
        <v>319.17600000000004</v>
      </c>
      <c r="AH114" s="895">
        <v>319.17600000000004</v>
      </c>
      <c r="AI114" s="895">
        <v>319.17600000000004</v>
      </c>
      <c r="AJ114" s="895">
        <v>319.17600000000004</v>
      </c>
      <c r="AK114" s="895">
        <v>319.17600000000004</v>
      </c>
      <c r="AL114" s="895">
        <v>319.17600000000004</v>
      </c>
      <c r="AM114" s="895">
        <v>319.17600000000004</v>
      </c>
      <c r="AN114" s="895">
        <v>319.17600000000004</v>
      </c>
      <c r="AO114" s="895">
        <v>319.17600000000004</v>
      </c>
      <c r="AP114" s="895">
        <v>319.17600000000004</v>
      </c>
      <c r="AQ114" s="895">
        <v>319.17600000000004</v>
      </c>
      <c r="AR114" s="895">
        <v>319.17600000000004</v>
      </c>
      <c r="AS114" s="895">
        <v>319.17600000000004</v>
      </c>
      <c r="AT114" s="895">
        <v>319.17600000000004</v>
      </c>
      <c r="AU114" s="895">
        <v>319.17600000000004</v>
      </c>
      <c r="AV114" s="895">
        <v>319.17600000000004</v>
      </c>
      <c r="AW114" s="895">
        <v>319.17600000000004</v>
      </c>
      <c r="AX114" s="895">
        <v>319.17600000000004</v>
      </c>
      <c r="AY114" s="895">
        <v>319.17600000000004</v>
      </c>
      <c r="AZ114" s="895">
        <v>319.17600000000004</v>
      </c>
      <c r="BA114" s="895">
        <v>319.17600000000004</v>
      </c>
      <c r="BB114" s="895">
        <v>319.17600000000004</v>
      </c>
      <c r="BC114" s="895">
        <v>319.17600000000004</v>
      </c>
      <c r="BD114" s="895">
        <v>319.17600000000004</v>
      </c>
      <c r="BE114" s="895">
        <v>319.17600000000004</v>
      </c>
      <c r="BF114" s="895">
        <v>319.17600000000004</v>
      </c>
      <c r="BG114" s="895">
        <v>319.17600000000004</v>
      </c>
      <c r="BH114" s="895">
        <v>319.17600000000004</v>
      </c>
      <c r="BI114" s="895">
        <v>319.17600000000004</v>
      </c>
      <c r="BJ114" s="895">
        <v>319.17600000000004</v>
      </c>
      <c r="BK114" s="895">
        <v>319.17600000000004</v>
      </c>
      <c r="BL114" s="895">
        <v>319.17600000000004</v>
      </c>
      <c r="BM114" s="895">
        <v>319.17600000000004</v>
      </c>
      <c r="BN114" s="895">
        <v>319.17600000000004</v>
      </c>
      <c r="BO114" s="895">
        <v>319.17600000000004</v>
      </c>
      <c r="BP114" s="895">
        <v>319.17600000000004</v>
      </c>
      <c r="BQ114" s="895">
        <v>319.17600000000004</v>
      </c>
      <c r="BR114" s="895">
        <v>319.17600000000004</v>
      </c>
      <c r="BS114" s="895">
        <v>319.17600000000004</v>
      </c>
      <c r="BT114" s="895">
        <v>319.17600000000004</v>
      </c>
      <c r="BU114" s="895">
        <v>319.17600000000004</v>
      </c>
      <c r="BV114" s="895">
        <v>319.17600000000004</v>
      </c>
      <c r="BW114" s="895">
        <v>319.17600000000004</v>
      </c>
      <c r="BX114" s="895">
        <v>319.17600000000004</v>
      </c>
      <c r="BY114" s="895">
        <v>319.17600000000004</v>
      </c>
      <c r="BZ114" s="895">
        <v>319.17600000000004</v>
      </c>
      <c r="CA114" s="895">
        <v>319.17600000000004</v>
      </c>
      <c r="CB114" s="895">
        <v>319.17600000000004</v>
      </c>
      <c r="CC114" s="895">
        <v>319.17600000000004</v>
      </c>
      <c r="CD114" s="895">
        <v>319.17600000000004</v>
      </c>
      <c r="CE114" s="944">
        <v>319.17600000000004</v>
      </c>
      <c r="CF114" s="944">
        <v>319.17600000000004</v>
      </c>
      <c r="CG114" s="944">
        <v>319.17600000000004</v>
      </c>
      <c r="CH114" s="944">
        <v>319.17600000000004</v>
      </c>
      <c r="CI114" s="944">
        <v>319.17600000000004</v>
      </c>
      <c r="CJ114" s="944">
        <v>319.17600000000004</v>
      </c>
      <c r="CK114" s="944">
        <v>319.17600000000004</v>
      </c>
      <c r="CL114" s="944">
        <v>319.17600000000004</v>
      </c>
      <c r="CM114" s="944">
        <v>319.17600000000004</v>
      </c>
      <c r="CN114" s="944">
        <v>319.17600000000004</v>
      </c>
      <c r="CO114" s="944">
        <v>319.17600000000004</v>
      </c>
      <c r="CP114" s="944">
        <v>319.17600000000004</v>
      </c>
      <c r="CQ114" s="944">
        <v>319.17600000000004</v>
      </c>
      <c r="CR114" s="944">
        <v>319.17600000000004</v>
      </c>
      <c r="CS114" s="944">
        <v>319.17600000000004</v>
      </c>
      <c r="CT114" s="944">
        <v>319.17600000000004</v>
      </c>
      <c r="CU114" s="944">
        <v>319.17600000000004</v>
      </c>
      <c r="CV114" s="944">
        <v>319.17600000000004</v>
      </c>
      <c r="CW114" s="944">
        <v>319.17600000000004</v>
      </c>
      <c r="CX114" s="944">
        <v>319.17600000000004</v>
      </c>
      <c r="CY114" s="945">
        <v>319.17600000000004</v>
      </c>
      <c r="CZ114" s="944"/>
      <c r="DA114" s="944"/>
      <c r="DB114" s="944"/>
      <c r="DC114" s="944"/>
      <c r="DD114" s="944"/>
      <c r="DE114" s="944"/>
      <c r="DF114" s="944"/>
      <c r="DG114" s="944"/>
      <c r="DH114" s="944"/>
      <c r="DI114" s="944"/>
      <c r="DJ114" s="944"/>
      <c r="DK114" s="944"/>
      <c r="DL114" s="944"/>
      <c r="DM114" s="944"/>
      <c r="DN114" s="944"/>
      <c r="DO114" s="944"/>
      <c r="DP114" s="944"/>
      <c r="DQ114" s="944"/>
      <c r="DR114" s="944"/>
      <c r="DS114" s="944"/>
      <c r="DT114" s="944"/>
      <c r="DU114" s="944"/>
      <c r="DV114" s="944"/>
      <c r="DW114" s="895"/>
    </row>
    <row r="115" spans="2:127" x14ac:dyDescent="0.2">
      <c r="B115" s="913"/>
      <c r="C115" s="914"/>
      <c r="D115" s="915"/>
      <c r="E115" s="915"/>
      <c r="F115" s="915"/>
      <c r="G115" s="915"/>
      <c r="H115" s="915"/>
      <c r="I115" s="915"/>
      <c r="J115" s="915"/>
      <c r="K115" s="915"/>
      <c r="L115" s="915"/>
      <c r="M115" s="915"/>
      <c r="N115" s="915"/>
      <c r="O115" s="915"/>
      <c r="P115" s="915"/>
      <c r="Q115" s="915"/>
      <c r="R115" s="916"/>
      <c r="S115" s="915"/>
      <c r="T115" s="915"/>
      <c r="U115" s="908" t="s">
        <v>500</v>
      </c>
      <c r="V115" s="893" t="s">
        <v>124</v>
      </c>
      <c r="W115" s="917" t="s">
        <v>498</v>
      </c>
      <c r="X115" s="895"/>
      <c r="Y115" s="895"/>
      <c r="Z115" s="895"/>
      <c r="AA115" s="895"/>
      <c r="AB115" s="895"/>
      <c r="AC115" s="895">
        <v>0.60000720000000018</v>
      </c>
      <c r="AD115" s="895">
        <v>0.60000720000000018</v>
      </c>
      <c r="AE115" s="895">
        <v>0.60000720000000018</v>
      </c>
      <c r="AF115" s="895">
        <v>0.60000720000000018</v>
      </c>
      <c r="AG115" s="895">
        <v>0.60000720000000018</v>
      </c>
      <c r="AH115" s="895">
        <v>0.60000720000000018</v>
      </c>
      <c r="AI115" s="895">
        <v>0.60000720000000018</v>
      </c>
      <c r="AJ115" s="895">
        <v>0.60000720000000018</v>
      </c>
      <c r="AK115" s="895">
        <v>0.60000720000000018</v>
      </c>
      <c r="AL115" s="895">
        <v>0.60000720000000018</v>
      </c>
      <c r="AM115" s="895">
        <v>0.60000720000000018</v>
      </c>
      <c r="AN115" s="895">
        <v>0.60000720000000018</v>
      </c>
      <c r="AO115" s="895">
        <v>0.60000720000000018</v>
      </c>
      <c r="AP115" s="895">
        <v>0.60000720000000018</v>
      </c>
      <c r="AQ115" s="895">
        <v>0.60000720000000018</v>
      </c>
      <c r="AR115" s="895">
        <v>0.60000720000000018</v>
      </c>
      <c r="AS115" s="895">
        <v>0.60000720000000018</v>
      </c>
      <c r="AT115" s="895">
        <v>0.60000720000000018</v>
      </c>
      <c r="AU115" s="895">
        <v>0.60000720000000018</v>
      </c>
      <c r="AV115" s="895">
        <v>0.60000720000000018</v>
      </c>
      <c r="AW115" s="895">
        <v>0.60000720000000018</v>
      </c>
      <c r="AX115" s="895">
        <v>0.60000720000000018</v>
      </c>
      <c r="AY115" s="895">
        <v>0.60000720000000018</v>
      </c>
      <c r="AZ115" s="895">
        <v>0.60000720000000018</v>
      </c>
      <c r="BA115" s="895">
        <v>0.60000720000000018</v>
      </c>
      <c r="BB115" s="895">
        <v>0.60000720000000018</v>
      </c>
      <c r="BC115" s="895">
        <v>0.60000720000000018</v>
      </c>
      <c r="BD115" s="895">
        <v>0.60000720000000018</v>
      </c>
      <c r="BE115" s="895">
        <v>0.60000720000000018</v>
      </c>
      <c r="BF115" s="895">
        <v>0.60000720000000018</v>
      </c>
      <c r="BG115" s="895">
        <v>0.60000720000000018</v>
      </c>
      <c r="BH115" s="895">
        <v>0.60000720000000018</v>
      </c>
      <c r="BI115" s="895">
        <v>0.60000720000000018</v>
      </c>
      <c r="BJ115" s="895">
        <v>0.60000720000000018</v>
      </c>
      <c r="BK115" s="895">
        <v>0.60000720000000018</v>
      </c>
      <c r="BL115" s="895">
        <v>0.60000720000000018</v>
      </c>
      <c r="BM115" s="895">
        <v>0.60000720000000018</v>
      </c>
      <c r="BN115" s="895">
        <v>0.60000720000000018</v>
      </c>
      <c r="BO115" s="895">
        <v>0.60000720000000018</v>
      </c>
      <c r="BP115" s="895">
        <v>0.60000720000000018</v>
      </c>
      <c r="BQ115" s="895">
        <v>0.60000720000000018</v>
      </c>
      <c r="BR115" s="895">
        <v>0.60000720000000018</v>
      </c>
      <c r="BS115" s="895">
        <v>0.60000720000000018</v>
      </c>
      <c r="BT115" s="895">
        <v>0.60000720000000018</v>
      </c>
      <c r="BU115" s="895">
        <v>0.60000720000000018</v>
      </c>
      <c r="BV115" s="895">
        <v>0.60000720000000018</v>
      </c>
      <c r="BW115" s="895">
        <v>0.60000720000000018</v>
      </c>
      <c r="BX115" s="895">
        <v>0.60000720000000018</v>
      </c>
      <c r="BY115" s="895">
        <v>0.60000720000000018</v>
      </c>
      <c r="BZ115" s="895">
        <v>0.60000720000000018</v>
      </c>
      <c r="CA115" s="895">
        <v>0.60000720000000018</v>
      </c>
      <c r="CB115" s="895">
        <v>0.60000720000000018</v>
      </c>
      <c r="CC115" s="895">
        <v>0.60000720000000018</v>
      </c>
      <c r="CD115" s="895">
        <v>0.60000720000000018</v>
      </c>
      <c r="CE115" s="944">
        <v>0.60000720000000018</v>
      </c>
      <c r="CF115" s="944">
        <v>0.60000720000000018</v>
      </c>
      <c r="CG115" s="944">
        <v>0.60000720000000018</v>
      </c>
      <c r="CH115" s="944">
        <v>0.60000720000000018</v>
      </c>
      <c r="CI115" s="944">
        <v>0.60000720000000018</v>
      </c>
      <c r="CJ115" s="944">
        <v>0.60000720000000018</v>
      </c>
      <c r="CK115" s="944">
        <v>0.60000720000000018</v>
      </c>
      <c r="CL115" s="944">
        <v>0.60000720000000018</v>
      </c>
      <c r="CM115" s="944">
        <v>0.60000720000000018</v>
      </c>
      <c r="CN115" s="944">
        <v>0.60000720000000018</v>
      </c>
      <c r="CO115" s="944">
        <v>0.60000720000000018</v>
      </c>
      <c r="CP115" s="944">
        <v>0.60000720000000018</v>
      </c>
      <c r="CQ115" s="944">
        <v>0.60000720000000018</v>
      </c>
      <c r="CR115" s="944">
        <v>0.60000720000000018</v>
      </c>
      <c r="CS115" s="944">
        <v>0.60000720000000018</v>
      </c>
      <c r="CT115" s="944">
        <v>0.60000720000000018</v>
      </c>
      <c r="CU115" s="944">
        <v>0.60000720000000018</v>
      </c>
      <c r="CV115" s="944">
        <v>0.60000720000000018</v>
      </c>
      <c r="CW115" s="944">
        <v>0.60000720000000018</v>
      </c>
      <c r="CX115" s="944">
        <v>0.60000720000000018</v>
      </c>
      <c r="CY115" s="945">
        <v>0.60000720000000018</v>
      </c>
      <c r="CZ115" s="944"/>
      <c r="DA115" s="944"/>
      <c r="DB115" s="944"/>
      <c r="DC115" s="944"/>
      <c r="DD115" s="944"/>
      <c r="DE115" s="944"/>
      <c r="DF115" s="944"/>
      <c r="DG115" s="944"/>
      <c r="DH115" s="944"/>
      <c r="DI115" s="944"/>
      <c r="DJ115" s="944"/>
      <c r="DK115" s="944"/>
      <c r="DL115" s="944"/>
      <c r="DM115" s="944"/>
      <c r="DN115" s="944"/>
      <c r="DO115" s="944"/>
      <c r="DP115" s="944"/>
      <c r="DQ115" s="944"/>
      <c r="DR115" s="944"/>
      <c r="DS115" s="944"/>
      <c r="DT115" s="944"/>
      <c r="DU115" s="944"/>
      <c r="DV115" s="944"/>
      <c r="DW115" s="895"/>
    </row>
    <row r="116" spans="2:127" x14ac:dyDescent="0.2">
      <c r="B116" s="918"/>
      <c r="C116" s="919"/>
      <c r="D116" s="920"/>
      <c r="E116" s="920"/>
      <c r="F116" s="920"/>
      <c r="G116" s="920"/>
      <c r="H116" s="920"/>
      <c r="I116" s="920"/>
      <c r="J116" s="920"/>
      <c r="K116" s="920"/>
      <c r="L116" s="920"/>
      <c r="M116" s="920"/>
      <c r="N116" s="920"/>
      <c r="O116" s="920"/>
      <c r="P116" s="920"/>
      <c r="Q116" s="920"/>
      <c r="R116" s="921"/>
      <c r="S116" s="920"/>
      <c r="T116" s="920"/>
      <c r="U116" s="908" t="s">
        <v>501</v>
      </c>
      <c r="V116" s="893" t="s">
        <v>124</v>
      </c>
      <c r="W116" s="917" t="s">
        <v>498</v>
      </c>
      <c r="X116" s="895"/>
      <c r="Y116" s="895"/>
      <c r="Z116" s="895"/>
      <c r="AA116" s="895"/>
      <c r="AB116" s="895"/>
      <c r="AC116" s="895">
        <v>66.347866130373589</v>
      </c>
      <c r="AD116" s="895">
        <v>65.948089555892594</v>
      </c>
      <c r="AE116" s="895">
        <v>66.118577650775251</v>
      </c>
      <c r="AF116" s="895">
        <v>68.922302261435746</v>
      </c>
      <c r="AG116" s="895">
        <v>67.103810109019761</v>
      </c>
      <c r="AH116" s="895">
        <v>67.649205847067122</v>
      </c>
      <c r="AI116" s="895">
        <v>64.240548544689091</v>
      </c>
      <c r="AJ116" s="895">
        <v>62.655653514597404</v>
      </c>
      <c r="AK116" s="895">
        <v>63.708984814540152</v>
      </c>
      <c r="AL116" s="895">
        <v>62.587975635152702</v>
      </c>
      <c r="AM116" s="895">
        <v>58.246318168863326</v>
      </c>
      <c r="AN116" s="895">
        <v>59.702476123084899</v>
      </c>
      <c r="AO116" s="895">
        <v>61.195038026162017</v>
      </c>
      <c r="AP116" s="895">
        <v>62.724913976816055</v>
      </c>
      <c r="AQ116" s="895">
        <v>64.29303682623646</v>
      </c>
      <c r="AR116" s="895">
        <v>65.900362746892355</v>
      </c>
      <c r="AS116" s="895">
        <v>67.547871815564633</v>
      </c>
      <c r="AT116" s="895">
        <v>69.236568610953768</v>
      </c>
      <c r="AU116" s="895">
        <v>70.967482826227609</v>
      </c>
      <c r="AV116" s="895">
        <v>72.74166989688328</v>
      </c>
      <c r="AW116" s="895">
        <v>74.560211644305355</v>
      </c>
      <c r="AX116" s="895">
        <v>76.424216935412971</v>
      </c>
      <c r="AY116" s="895">
        <v>78.334822358798291</v>
      </c>
      <c r="AZ116" s="895">
        <v>80.293192917768252</v>
      </c>
      <c r="BA116" s="895">
        <v>82.300522740712452</v>
      </c>
      <c r="BB116" s="895">
        <v>84.358035809230245</v>
      </c>
      <c r="BC116" s="895">
        <v>86.466986704460993</v>
      </c>
      <c r="BD116" s="895">
        <v>88.6286613720725</v>
      </c>
      <c r="BE116" s="895">
        <v>90.844377906374319</v>
      </c>
      <c r="BF116" s="895">
        <v>93.115487354033675</v>
      </c>
      <c r="BG116" s="895">
        <v>95.443374537884509</v>
      </c>
      <c r="BH116" s="895">
        <v>97.829458901331606</v>
      </c>
      <c r="BI116" s="895">
        <v>100.27519537386488</v>
      </c>
      <c r="BJ116" s="895">
        <v>102.78207525821149</v>
      </c>
      <c r="BK116" s="895">
        <v>105.35162713966677</v>
      </c>
      <c r="BL116" s="895">
        <v>107.98541781815844</v>
      </c>
      <c r="BM116" s="895">
        <v>110.6850532636124</v>
      </c>
      <c r="BN116" s="895">
        <v>113.45217959520267</v>
      </c>
      <c r="BO116" s="895">
        <v>116.28848408508274</v>
      </c>
      <c r="BP116" s="895">
        <v>119.19569618720978</v>
      </c>
      <c r="BQ116" s="895">
        <v>122.17558859189005</v>
      </c>
      <c r="BR116" s="895">
        <v>125.22997830668726</v>
      </c>
      <c r="BS116" s="895">
        <v>128.36072776435446</v>
      </c>
      <c r="BT116" s="895">
        <v>131.56974595846327</v>
      </c>
      <c r="BU116" s="895">
        <v>134.85898960742486</v>
      </c>
      <c r="BV116" s="895">
        <v>138.23046434761048</v>
      </c>
      <c r="BW116" s="895">
        <v>141.68622595630072</v>
      </c>
      <c r="BX116" s="895">
        <v>145.22838160520826</v>
      </c>
      <c r="BY116" s="895">
        <v>148.85909114533843</v>
      </c>
      <c r="BZ116" s="895">
        <v>152.5805684239719</v>
      </c>
      <c r="CA116" s="895">
        <v>156.39508263457114</v>
      </c>
      <c r="CB116" s="895">
        <v>160.30495970043543</v>
      </c>
      <c r="CC116" s="895">
        <v>164.3125836929463</v>
      </c>
      <c r="CD116" s="895">
        <v>168.42039828526995</v>
      </c>
      <c r="CE116" s="895">
        <v>172.63090824240166</v>
      </c>
      <c r="CF116" s="895">
        <v>176.94668094846176</v>
      </c>
      <c r="CG116" s="895">
        <v>181.37034797217325</v>
      </c>
      <c r="CH116" s="895">
        <v>185.90460667147758</v>
      </c>
      <c r="CI116" s="895">
        <v>190.5522218382645</v>
      </c>
      <c r="CJ116" s="895">
        <v>195.31602738422106</v>
      </c>
      <c r="CK116" s="895">
        <v>200.1989280688266</v>
      </c>
      <c r="CL116" s="895">
        <v>205.20390127054722</v>
      </c>
      <c r="CM116" s="895">
        <v>210.33399880231084</v>
      </c>
      <c r="CN116" s="895">
        <v>215.59234877236861</v>
      </c>
      <c r="CO116" s="895">
        <v>220.98215749167784</v>
      </c>
      <c r="CP116" s="895">
        <v>226.50671142896977</v>
      </c>
      <c r="CQ116" s="895">
        <v>232.169379214694</v>
      </c>
      <c r="CR116" s="895">
        <v>237.97361369506132</v>
      </c>
      <c r="CS116" s="895">
        <v>243.92295403743782</v>
      </c>
      <c r="CT116" s="895">
        <v>250.02102788837374</v>
      </c>
      <c r="CU116" s="895">
        <v>256.27155358558309</v>
      </c>
      <c r="CV116" s="895">
        <v>262.67834242522258</v>
      </c>
      <c r="CW116" s="895">
        <v>269.24530098585313</v>
      </c>
      <c r="CX116" s="895">
        <v>275.97643351049948</v>
      </c>
      <c r="CY116" s="945">
        <v>282.87584434826186</v>
      </c>
      <c r="CZ116" s="944"/>
      <c r="DA116" s="895"/>
      <c r="DB116" s="895"/>
      <c r="DC116" s="895"/>
      <c r="DD116" s="895"/>
      <c r="DE116" s="895"/>
      <c r="DF116" s="895"/>
      <c r="DG116" s="895"/>
      <c r="DH116" s="895"/>
      <c r="DI116" s="895"/>
      <c r="DJ116" s="895"/>
      <c r="DK116" s="895"/>
      <c r="DL116" s="895"/>
      <c r="DM116" s="895"/>
      <c r="DN116" s="895"/>
      <c r="DO116" s="895"/>
      <c r="DP116" s="895"/>
      <c r="DQ116" s="895"/>
      <c r="DR116" s="895"/>
      <c r="DS116" s="895"/>
      <c r="DT116" s="895"/>
      <c r="DU116" s="895"/>
      <c r="DV116" s="895"/>
      <c r="DW116" s="895"/>
    </row>
    <row r="117" spans="2:127" x14ac:dyDescent="0.2">
      <c r="B117" s="918"/>
      <c r="C117" s="919"/>
      <c r="D117" s="920"/>
      <c r="E117" s="920"/>
      <c r="F117" s="920"/>
      <c r="G117" s="920"/>
      <c r="H117" s="920"/>
      <c r="I117" s="920"/>
      <c r="J117" s="920"/>
      <c r="K117" s="920"/>
      <c r="L117" s="920"/>
      <c r="M117" s="920"/>
      <c r="N117" s="920"/>
      <c r="O117" s="920"/>
      <c r="P117" s="920"/>
      <c r="Q117" s="920"/>
      <c r="R117" s="921"/>
      <c r="S117" s="920"/>
      <c r="T117" s="920"/>
      <c r="U117" s="922" t="s">
        <v>502</v>
      </c>
      <c r="V117" s="923" t="s">
        <v>124</v>
      </c>
      <c r="W117" s="917" t="s">
        <v>498</v>
      </c>
      <c r="X117" s="895"/>
      <c r="Y117" s="895"/>
      <c r="Z117" s="895"/>
      <c r="AA117" s="895"/>
      <c r="AB117" s="895"/>
      <c r="AC117" s="895"/>
      <c r="AD117" s="895"/>
      <c r="AE117" s="895"/>
      <c r="AF117" s="895"/>
      <c r="AG117" s="895"/>
      <c r="AH117" s="895"/>
      <c r="AI117" s="895"/>
      <c r="AJ117" s="895"/>
      <c r="AK117" s="895"/>
      <c r="AL117" s="895"/>
      <c r="AM117" s="895"/>
      <c r="AN117" s="895"/>
      <c r="AO117" s="895"/>
      <c r="AP117" s="895"/>
      <c r="AQ117" s="895"/>
      <c r="AR117" s="895"/>
      <c r="AS117" s="895"/>
      <c r="AT117" s="895"/>
      <c r="AU117" s="895"/>
      <c r="AV117" s="895"/>
      <c r="AW117" s="895"/>
      <c r="AX117" s="895"/>
      <c r="AY117" s="895"/>
      <c r="AZ117" s="895"/>
      <c r="BA117" s="895"/>
      <c r="BB117" s="895"/>
      <c r="BC117" s="895"/>
      <c r="BD117" s="895"/>
      <c r="BE117" s="895"/>
      <c r="BF117" s="895"/>
      <c r="BG117" s="895"/>
      <c r="BH117" s="895"/>
      <c r="BI117" s="895"/>
      <c r="BJ117" s="895"/>
      <c r="BK117" s="895"/>
      <c r="BL117" s="895"/>
      <c r="BM117" s="895"/>
      <c r="BN117" s="895"/>
      <c r="BO117" s="895"/>
      <c r="BP117" s="895"/>
      <c r="BQ117" s="895"/>
      <c r="BR117" s="895"/>
      <c r="BS117" s="895"/>
      <c r="BT117" s="895"/>
      <c r="BU117" s="895"/>
      <c r="BV117" s="895"/>
      <c r="BW117" s="895"/>
      <c r="BX117" s="895"/>
      <c r="BY117" s="895"/>
      <c r="BZ117" s="895"/>
      <c r="CA117" s="895"/>
      <c r="CB117" s="895"/>
      <c r="CC117" s="895"/>
      <c r="CD117" s="895"/>
      <c r="CE117" s="895"/>
      <c r="CF117" s="895"/>
      <c r="CG117" s="895"/>
      <c r="CH117" s="895"/>
      <c r="CI117" s="895"/>
      <c r="CJ117" s="895"/>
      <c r="CK117" s="895"/>
      <c r="CL117" s="895"/>
      <c r="CM117" s="895"/>
      <c r="CN117" s="895"/>
      <c r="CO117" s="895"/>
      <c r="CP117" s="895"/>
      <c r="CQ117" s="895"/>
      <c r="CR117" s="895"/>
      <c r="CS117" s="895"/>
      <c r="CT117" s="895"/>
      <c r="CU117" s="895"/>
      <c r="CV117" s="895"/>
      <c r="CW117" s="895"/>
      <c r="CX117" s="895"/>
      <c r="CY117" s="945"/>
      <c r="CZ117" s="944"/>
      <c r="DA117" s="895"/>
      <c r="DB117" s="895"/>
      <c r="DC117" s="895"/>
      <c r="DD117" s="895"/>
      <c r="DE117" s="895"/>
      <c r="DF117" s="895"/>
      <c r="DG117" s="895"/>
      <c r="DH117" s="895"/>
      <c r="DI117" s="895"/>
      <c r="DJ117" s="895"/>
      <c r="DK117" s="895"/>
      <c r="DL117" s="895"/>
      <c r="DM117" s="895"/>
      <c r="DN117" s="895"/>
      <c r="DO117" s="895"/>
      <c r="DP117" s="895"/>
      <c r="DQ117" s="895"/>
      <c r="DR117" s="895"/>
      <c r="DS117" s="895"/>
      <c r="DT117" s="895"/>
      <c r="DU117" s="895"/>
      <c r="DV117" s="895"/>
      <c r="DW117" s="895"/>
    </row>
    <row r="118" spans="2:127" x14ac:dyDescent="0.2">
      <c r="B118" s="918"/>
      <c r="C118" s="919"/>
      <c r="D118" s="920"/>
      <c r="E118" s="920"/>
      <c r="F118" s="920"/>
      <c r="G118" s="920"/>
      <c r="H118" s="920"/>
      <c r="I118" s="920"/>
      <c r="J118" s="920"/>
      <c r="K118" s="920"/>
      <c r="L118" s="920"/>
      <c r="M118" s="920"/>
      <c r="N118" s="920"/>
      <c r="O118" s="920"/>
      <c r="P118" s="920"/>
      <c r="Q118" s="920"/>
      <c r="R118" s="921"/>
      <c r="S118" s="920"/>
      <c r="T118" s="920"/>
      <c r="U118" s="908" t="s">
        <v>503</v>
      </c>
      <c r="V118" s="893" t="s">
        <v>124</v>
      </c>
      <c r="W118" s="917" t="s">
        <v>498</v>
      </c>
      <c r="X118" s="895"/>
      <c r="Y118" s="895"/>
      <c r="Z118" s="895"/>
      <c r="AA118" s="895"/>
      <c r="AB118" s="895"/>
      <c r="AC118" s="895"/>
      <c r="AD118" s="895"/>
      <c r="AE118" s="895"/>
      <c r="AF118" s="895"/>
      <c r="AG118" s="895"/>
      <c r="AH118" s="895"/>
      <c r="AI118" s="895"/>
      <c r="AJ118" s="895"/>
      <c r="AK118" s="895"/>
      <c r="AL118" s="895"/>
      <c r="AM118" s="895"/>
      <c r="AN118" s="895"/>
      <c r="AO118" s="895"/>
      <c r="AP118" s="895"/>
      <c r="AQ118" s="895"/>
      <c r="AR118" s="895"/>
      <c r="AS118" s="895"/>
      <c r="AT118" s="895"/>
      <c r="AU118" s="895"/>
      <c r="AV118" s="895"/>
      <c r="AW118" s="895"/>
      <c r="AX118" s="895"/>
      <c r="AY118" s="895"/>
      <c r="AZ118" s="895"/>
      <c r="BA118" s="895"/>
      <c r="BB118" s="895"/>
      <c r="BC118" s="895"/>
      <c r="BD118" s="895"/>
      <c r="BE118" s="895"/>
      <c r="BF118" s="895"/>
      <c r="BG118" s="895"/>
      <c r="BH118" s="895"/>
      <c r="BI118" s="895"/>
      <c r="BJ118" s="895"/>
      <c r="BK118" s="895"/>
      <c r="BL118" s="895"/>
      <c r="BM118" s="895"/>
      <c r="BN118" s="895"/>
      <c r="BO118" s="895"/>
      <c r="BP118" s="895"/>
      <c r="BQ118" s="895"/>
      <c r="BR118" s="895"/>
      <c r="BS118" s="895"/>
      <c r="BT118" s="895"/>
      <c r="BU118" s="895"/>
      <c r="BV118" s="895"/>
      <c r="BW118" s="895"/>
      <c r="BX118" s="895"/>
      <c r="BY118" s="895"/>
      <c r="BZ118" s="895"/>
      <c r="CA118" s="895"/>
      <c r="CB118" s="895"/>
      <c r="CC118" s="895"/>
      <c r="CD118" s="895"/>
      <c r="CE118" s="895"/>
      <c r="CF118" s="895"/>
      <c r="CG118" s="895"/>
      <c r="CH118" s="895"/>
      <c r="CI118" s="895"/>
      <c r="CJ118" s="895"/>
      <c r="CK118" s="895"/>
      <c r="CL118" s="895"/>
      <c r="CM118" s="895"/>
      <c r="CN118" s="895"/>
      <c r="CO118" s="895"/>
      <c r="CP118" s="895"/>
      <c r="CQ118" s="895"/>
      <c r="CR118" s="895"/>
      <c r="CS118" s="895"/>
      <c r="CT118" s="895"/>
      <c r="CU118" s="895"/>
      <c r="CV118" s="895"/>
      <c r="CW118" s="895"/>
      <c r="CX118" s="895"/>
      <c r="CY118" s="945"/>
      <c r="CZ118" s="944"/>
      <c r="DA118" s="895"/>
      <c r="DB118" s="895"/>
      <c r="DC118" s="895"/>
      <c r="DD118" s="895"/>
      <c r="DE118" s="895"/>
      <c r="DF118" s="895"/>
      <c r="DG118" s="895"/>
      <c r="DH118" s="895"/>
      <c r="DI118" s="895"/>
      <c r="DJ118" s="895"/>
      <c r="DK118" s="895"/>
      <c r="DL118" s="895"/>
      <c r="DM118" s="895"/>
      <c r="DN118" s="895"/>
      <c r="DO118" s="895"/>
      <c r="DP118" s="895"/>
      <c r="DQ118" s="895"/>
      <c r="DR118" s="895"/>
      <c r="DS118" s="895"/>
      <c r="DT118" s="895"/>
      <c r="DU118" s="895"/>
      <c r="DV118" s="895"/>
      <c r="DW118" s="895"/>
    </row>
    <row r="119" spans="2:127" x14ac:dyDescent="0.2">
      <c r="B119" s="924"/>
      <c r="C119" s="919"/>
      <c r="D119" s="920"/>
      <c r="E119" s="920"/>
      <c r="F119" s="920"/>
      <c r="G119" s="920"/>
      <c r="H119" s="920"/>
      <c r="I119" s="920"/>
      <c r="J119" s="920"/>
      <c r="K119" s="920"/>
      <c r="L119" s="920"/>
      <c r="M119" s="920"/>
      <c r="N119" s="920"/>
      <c r="O119" s="920"/>
      <c r="P119" s="920"/>
      <c r="Q119" s="920"/>
      <c r="R119" s="921"/>
      <c r="S119" s="920"/>
      <c r="T119" s="920"/>
      <c r="U119" s="908" t="s">
        <v>504</v>
      </c>
      <c r="V119" s="893" t="s">
        <v>124</v>
      </c>
      <c r="W119" s="917" t="s">
        <v>498</v>
      </c>
      <c r="X119" s="895"/>
      <c r="Y119" s="895"/>
      <c r="Z119" s="895"/>
      <c r="AA119" s="895"/>
      <c r="AB119" s="895"/>
      <c r="AC119" s="895"/>
      <c r="AD119" s="895"/>
      <c r="AE119" s="895"/>
      <c r="AF119" s="895"/>
      <c r="AG119" s="895"/>
      <c r="AH119" s="895"/>
      <c r="AI119" s="895"/>
      <c r="AJ119" s="895"/>
      <c r="AK119" s="895"/>
      <c r="AL119" s="895"/>
      <c r="AM119" s="895"/>
      <c r="AN119" s="895"/>
      <c r="AO119" s="895"/>
      <c r="AP119" s="895"/>
      <c r="AQ119" s="895"/>
      <c r="AR119" s="895"/>
      <c r="AS119" s="895"/>
      <c r="AT119" s="895"/>
      <c r="AU119" s="895"/>
      <c r="AV119" s="895"/>
      <c r="AW119" s="895"/>
      <c r="AX119" s="895"/>
      <c r="AY119" s="895"/>
      <c r="AZ119" s="895"/>
      <c r="BA119" s="895"/>
      <c r="BB119" s="895"/>
      <c r="BC119" s="895"/>
      <c r="BD119" s="895"/>
      <c r="BE119" s="895"/>
      <c r="BF119" s="895"/>
      <c r="BG119" s="895"/>
      <c r="BH119" s="895"/>
      <c r="BI119" s="895"/>
      <c r="BJ119" s="895"/>
      <c r="BK119" s="895"/>
      <c r="BL119" s="895"/>
      <c r="BM119" s="895"/>
      <c r="BN119" s="895"/>
      <c r="BO119" s="895"/>
      <c r="BP119" s="895"/>
      <c r="BQ119" s="895"/>
      <c r="BR119" s="895"/>
      <c r="BS119" s="895"/>
      <c r="BT119" s="895"/>
      <c r="BU119" s="895"/>
      <c r="BV119" s="895"/>
      <c r="BW119" s="895"/>
      <c r="BX119" s="895"/>
      <c r="BY119" s="895"/>
      <c r="BZ119" s="895"/>
      <c r="CA119" s="895"/>
      <c r="CB119" s="895"/>
      <c r="CC119" s="895"/>
      <c r="CD119" s="895"/>
      <c r="CE119" s="895"/>
      <c r="CF119" s="895"/>
      <c r="CG119" s="895"/>
      <c r="CH119" s="895"/>
      <c r="CI119" s="895"/>
      <c r="CJ119" s="895"/>
      <c r="CK119" s="895"/>
      <c r="CL119" s="895"/>
      <c r="CM119" s="895"/>
      <c r="CN119" s="895"/>
      <c r="CO119" s="895"/>
      <c r="CP119" s="895"/>
      <c r="CQ119" s="895"/>
      <c r="CR119" s="895"/>
      <c r="CS119" s="895"/>
      <c r="CT119" s="895"/>
      <c r="CU119" s="895"/>
      <c r="CV119" s="895"/>
      <c r="CW119" s="895"/>
      <c r="CX119" s="895"/>
      <c r="CY119" s="945"/>
      <c r="CZ119" s="944"/>
      <c r="DA119" s="895"/>
      <c r="DB119" s="895"/>
      <c r="DC119" s="895"/>
      <c r="DD119" s="895"/>
      <c r="DE119" s="895"/>
      <c r="DF119" s="895"/>
      <c r="DG119" s="895"/>
      <c r="DH119" s="895"/>
      <c r="DI119" s="895"/>
      <c r="DJ119" s="895"/>
      <c r="DK119" s="895"/>
      <c r="DL119" s="895"/>
      <c r="DM119" s="895"/>
      <c r="DN119" s="895"/>
      <c r="DO119" s="895"/>
      <c r="DP119" s="895"/>
      <c r="DQ119" s="895"/>
      <c r="DR119" s="895"/>
      <c r="DS119" s="895"/>
      <c r="DT119" s="895"/>
      <c r="DU119" s="895"/>
      <c r="DV119" s="895"/>
      <c r="DW119" s="895"/>
    </row>
    <row r="120" spans="2:127" x14ac:dyDescent="0.2">
      <c r="B120" s="924"/>
      <c r="C120" s="919"/>
      <c r="D120" s="920"/>
      <c r="E120" s="920"/>
      <c r="F120" s="920"/>
      <c r="G120" s="920"/>
      <c r="H120" s="920"/>
      <c r="I120" s="920"/>
      <c r="J120" s="920"/>
      <c r="K120" s="920"/>
      <c r="L120" s="920"/>
      <c r="M120" s="920"/>
      <c r="N120" s="920"/>
      <c r="O120" s="920"/>
      <c r="P120" s="920"/>
      <c r="Q120" s="920"/>
      <c r="R120" s="921"/>
      <c r="S120" s="920"/>
      <c r="T120" s="920"/>
      <c r="U120" s="908" t="s">
        <v>505</v>
      </c>
      <c r="V120" s="893" t="s">
        <v>124</v>
      </c>
      <c r="W120" s="917" t="s">
        <v>498</v>
      </c>
      <c r="X120" s="895"/>
      <c r="Y120" s="895"/>
      <c r="Z120" s="895"/>
      <c r="AA120" s="895"/>
      <c r="AB120" s="895"/>
      <c r="AC120" s="895"/>
      <c r="AD120" s="895"/>
      <c r="AE120" s="895"/>
      <c r="AF120" s="895"/>
      <c r="AG120" s="895"/>
      <c r="AH120" s="895"/>
      <c r="AI120" s="895"/>
      <c r="AJ120" s="895"/>
      <c r="AK120" s="895"/>
      <c r="AL120" s="895"/>
      <c r="AM120" s="895"/>
      <c r="AN120" s="895"/>
      <c r="AO120" s="895"/>
      <c r="AP120" s="895"/>
      <c r="AQ120" s="895"/>
      <c r="AR120" s="895"/>
      <c r="AS120" s="895"/>
      <c r="AT120" s="895"/>
      <c r="AU120" s="895"/>
      <c r="AV120" s="895"/>
      <c r="AW120" s="895"/>
      <c r="AX120" s="895"/>
      <c r="AY120" s="895"/>
      <c r="AZ120" s="895"/>
      <c r="BA120" s="895"/>
      <c r="BB120" s="895"/>
      <c r="BC120" s="895"/>
      <c r="BD120" s="895"/>
      <c r="BE120" s="895"/>
      <c r="BF120" s="895"/>
      <c r="BG120" s="895"/>
      <c r="BH120" s="895"/>
      <c r="BI120" s="895"/>
      <c r="BJ120" s="895"/>
      <c r="BK120" s="895"/>
      <c r="BL120" s="895"/>
      <c r="BM120" s="895"/>
      <c r="BN120" s="895"/>
      <c r="BO120" s="895"/>
      <c r="BP120" s="895"/>
      <c r="BQ120" s="895"/>
      <c r="BR120" s="895"/>
      <c r="BS120" s="895"/>
      <c r="BT120" s="895"/>
      <c r="BU120" s="895"/>
      <c r="BV120" s="895"/>
      <c r="BW120" s="895"/>
      <c r="BX120" s="895"/>
      <c r="BY120" s="895"/>
      <c r="BZ120" s="895"/>
      <c r="CA120" s="895"/>
      <c r="CB120" s="895"/>
      <c r="CC120" s="895"/>
      <c r="CD120" s="895"/>
      <c r="CE120" s="895"/>
      <c r="CF120" s="895"/>
      <c r="CG120" s="895"/>
      <c r="CH120" s="895"/>
      <c r="CI120" s="895"/>
      <c r="CJ120" s="895"/>
      <c r="CK120" s="895"/>
      <c r="CL120" s="895"/>
      <c r="CM120" s="895"/>
      <c r="CN120" s="895"/>
      <c r="CO120" s="895"/>
      <c r="CP120" s="895"/>
      <c r="CQ120" s="895"/>
      <c r="CR120" s="895"/>
      <c r="CS120" s="895"/>
      <c r="CT120" s="895"/>
      <c r="CU120" s="895"/>
      <c r="CV120" s="895"/>
      <c r="CW120" s="895"/>
      <c r="CX120" s="895"/>
      <c r="CY120" s="945"/>
      <c r="CZ120" s="944"/>
      <c r="DA120" s="895"/>
      <c r="DB120" s="895"/>
      <c r="DC120" s="895"/>
      <c r="DD120" s="895"/>
      <c r="DE120" s="895"/>
      <c r="DF120" s="895"/>
      <c r="DG120" s="895"/>
      <c r="DH120" s="895"/>
      <c r="DI120" s="895"/>
      <c r="DJ120" s="895"/>
      <c r="DK120" s="895"/>
      <c r="DL120" s="895"/>
      <c r="DM120" s="895"/>
      <c r="DN120" s="895"/>
      <c r="DO120" s="895"/>
      <c r="DP120" s="895"/>
      <c r="DQ120" s="895"/>
      <c r="DR120" s="895"/>
      <c r="DS120" s="895"/>
      <c r="DT120" s="895"/>
      <c r="DU120" s="895"/>
      <c r="DV120" s="895"/>
      <c r="DW120" s="895"/>
    </row>
    <row r="121" spans="2:127" x14ac:dyDescent="0.2">
      <c r="B121" s="924"/>
      <c r="C121" s="919"/>
      <c r="D121" s="920"/>
      <c r="E121" s="920"/>
      <c r="F121" s="920"/>
      <c r="G121" s="920"/>
      <c r="H121" s="920"/>
      <c r="I121" s="920"/>
      <c r="J121" s="920"/>
      <c r="K121" s="920"/>
      <c r="L121" s="920"/>
      <c r="M121" s="920"/>
      <c r="N121" s="920"/>
      <c r="O121" s="920"/>
      <c r="P121" s="920"/>
      <c r="Q121" s="920"/>
      <c r="R121" s="921"/>
      <c r="S121" s="920"/>
      <c r="T121" s="920"/>
      <c r="U121" s="908" t="s">
        <v>506</v>
      </c>
      <c r="V121" s="893" t="s">
        <v>124</v>
      </c>
      <c r="W121" s="917" t="s">
        <v>498</v>
      </c>
      <c r="X121" s="895"/>
      <c r="Y121" s="895"/>
      <c r="Z121" s="895"/>
      <c r="AA121" s="895"/>
      <c r="AB121" s="895"/>
      <c r="AC121" s="895"/>
      <c r="AD121" s="895"/>
      <c r="AE121" s="895"/>
      <c r="AF121" s="895"/>
      <c r="AG121" s="895"/>
      <c r="AH121" s="895"/>
      <c r="AI121" s="895"/>
      <c r="AJ121" s="895"/>
      <c r="AK121" s="895"/>
      <c r="AL121" s="895"/>
      <c r="AM121" s="895"/>
      <c r="AN121" s="895"/>
      <c r="AO121" s="895"/>
      <c r="AP121" s="895"/>
      <c r="AQ121" s="895"/>
      <c r="AR121" s="895"/>
      <c r="AS121" s="895"/>
      <c r="AT121" s="895"/>
      <c r="AU121" s="895"/>
      <c r="AV121" s="895"/>
      <c r="AW121" s="895"/>
      <c r="AX121" s="895"/>
      <c r="AY121" s="895"/>
      <c r="AZ121" s="895"/>
      <c r="BA121" s="895"/>
      <c r="BB121" s="895"/>
      <c r="BC121" s="895"/>
      <c r="BD121" s="895"/>
      <c r="BE121" s="895"/>
      <c r="BF121" s="895"/>
      <c r="BG121" s="895"/>
      <c r="BH121" s="895"/>
      <c r="BI121" s="895"/>
      <c r="BJ121" s="895"/>
      <c r="BK121" s="895"/>
      <c r="BL121" s="895"/>
      <c r="BM121" s="895"/>
      <c r="BN121" s="895"/>
      <c r="BO121" s="895"/>
      <c r="BP121" s="895"/>
      <c r="BQ121" s="895"/>
      <c r="BR121" s="895"/>
      <c r="BS121" s="895"/>
      <c r="BT121" s="895"/>
      <c r="BU121" s="895"/>
      <c r="BV121" s="895"/>
      <c r="BW121" s="895"/>
      <c r="BX121" s="895"/>
      <c r="BY121" s="895"/>
      <c r="BZ121" s="895"/>
      <c r="CA121" s="895"/>
      <c r="CB121" s="895"/>
      <c r="CC121" s="895"/>
      <c r="CD121" s="895"/>
      <c r="CE121" s="895"/>
      <c r="CF121" s="895"/>
      <c r="CG121" s="895"/>
      <c r="CH121" s="895"/>
      <c r="CI121" s="895"/>
      <c r="CJ121" s="895"/>
      <c r="CK121" s="895"/>
      <c r="CL121" s="895"/>
      <c r="CM121" s="895"/>
      <c r="CN121" s="895"/>
      <c r="CO121" s="895"/>
      <c r="CP121" s="895"/>
      <c r="CQ121" s="895"/>
      <c r="CR121" s="895"/>
      <c r="CS121" s="895"/>
      <c r="CT121" s="895"/>
      <c r="CU121" s="895"/>
      <c r="CV121" s="895"/>
      <c r="CW121" s="895"/>
      <c r="CX121" s="895"/>
      <c r="CY121" s="945"/>
      <c r="CZ121" s="944"/>
      <c r="DA121" s="895"/>
      <c r="DB121" s="895"/>
      <c r="DC121" s="895"/>
      <c r="DD121" s="895"/>
      <c r="DE121" s="895"/>
      <c r="DF121" s="895"/>
      <c r="DG121" s="895"/>
      <c r="DH121" s="895"/>
      <c r="DI121" s="895"/>
      <c r="DJ121" s="895"/>
      <c r="DK121" s="895"/>
      <c r="DL121" s="895"/>
      <c r="DM121" s="895"/>
      <c r="DN121" s="895"/>
      <c r="DO121" s="895"/>
      <c r="DP121" s="895"/>
      <c r="DQ121" s="895"/>
      <c r="DR121" s="895"/>
      <c r="DS121" s="895"/>
      <c r="DT121" s="895"/>
      <c r="DU121" s="895"/>
      <c r="DV121" s="895"/>
      <c r="DW121" s="895"/>
    </row>
    <row r="122" spans="2:127" x14ac:dyDescent="0.2">
      <c r="B122" s="924"/>
      <c r="C122" s="919"/>
      <c r="D122" s="920"/>
      <c r="E122" s="920"/>
      <c r="F122" s="920"/>
      <c r="G122" s="920"/>
      <c r="H122" s="920"/>
      <c r="I122" s="920"/>
      <c r="J122" s="920"/>
      <c r="K122" s="920"/>
      <c r="L122" s="920"/>
      <c r="M122" s="920"/>
      <c r="N122" s="920"/>
      <c r="O122" s="920"/>
      <c r="P122" s="920"/>
      <c r="Q122" s="920"/>
      <c r="R122" s="921"/>
      <c r="S122" s="920"/>
      <c r="T122" s="920"/>
      <c r="U122" s="925" t="s">
        <v>507</v>
      </c>
      <c r="V122" s="893" t="s">
        <v>124</v>
      </c>
      <c r="W122" s="917" t="s">
        <v>498</v>
      </c>
      <c r="X122" s="946"/>
      <c r="Y122" s="946"/>
      <c r="Z122" s="946"/>
      <c r="AA122" s="946"/>
      <c r="AB122" s="946"/>
      <c r="AC122" s="946"/>
      <c r="AD122" s="946"/>
      <c r="AE122" s="946"/>
      <c r="AF122" s="946"/>
      <c r="AG122" s="946"/>
      <c r="AH122" s="946"/>
      <c r="AI122" s="946"/>
      <c r="AJ122" s="946"/>
      <c r="AK122" s="946"/>
      <c r="AL122" s="946"/>
      <c r="AM122" s="946"/>
      <c r="AN122" s="946"/>
      <c r="AO122" s="946"/>
      <c r="AP122" s="946"/>
      <c r="AQ122" s="946"/>
      <c r="AR122" s="946"/>
      <c r="AS122" s="946"/>
      <c r="AT122" s="946"/>
      <c r="AU122" s="946"/>
      <c r="AV122" s="946"/>
      <c r="AW122" s="946"/>
      <c r="AX122" s="946"/>
      <c r="AY122" s="946"/>
      <c r="AZ122" s="946"/>
      <c r="BA122" s="946"/>
      <c r="BB122" s="946"/>
      <c r="BC122" s="946"/>
      <c r="BD122" s="946"/>
      <c r="BE122" s="946"/>
      <c r="BF122" s="946"/>
      <c r="BG122" s="946"/>
      <c r="BH122" s="946"/>
      <c r="BI122" s="946"/>
      <c r="BJ122" s="946"/>
      <c r="BK122" s="946"/>
      <c r="BL122" s="946"/>
      <c r="BM122" s="946"/>
      <c r="BN122" s="946"/>
      <c r="BO122" s="946"/>
      <c r="BP122" s="946"/>
      <c r="BQ122" s="946"/>
      <c r="BR122" s="946"/>
      <c r="BS122" s="946"/>
      <c r="BT122" s="946"/>
      <c r="BU122" s="946"/>
      <c r="BV122" s="946"/>
      <c r="BW122" s="946"/>
      <c r="BX122" s="946"/>
      <c r="BY122" s="946"/>
      <c r="BZ122" s="946"/>
      <c r="CA122" s="946"/>
      <c r="CB122" s="946"/>
      <c r="CC122" s="946"/>
      <c r="CD122" s="946"/>
      <c r="CE122" s="946"/>
      <c r="CF122" s="946"/>
      <c r="CG122" s="946"/>
      <c r="CH122" s="946"/>
      <c r="CI122" s="946"/>
      <c r="CJ122" s="946"/>
      <c r="CK122" s="946"/>
      <c r="CL122" s="946"/>
      <c r="CM122" s="946"/>
      <c r="CN122" s="946"/>
      <c r="CO122" s="946"/>
      <c r="CP122" s="946"/>
      <c r="CQ122" s="946"/>
      <c r="CR122" s="946"/>
      <c r="CS122" s="946"/>
      <c r="CT122" s="946"/>
      <c r="CU122" s="946"/>
      <c r="CV122" s="946"/>
      <c r="CW122" s="946"/>
      <c r="CX122" s="946"/>
      <c r="CY122" s="945"/>
      <c r="CZ122" s="944"/>
      <c r="DA122" s="946"/>
      <c r="DB122" s="946"/>
      <c r="DC122" s="946"/>
      <c r="DD122" s="946"/>
      <c r="DE122" s="946"/>
      <c r="DF122" s="946"/>
      <c r="DG122" s="946"/>
      <c r="DH122" s="946"/>
      <c r="DI122" s="946"/>
      <c r="DJ122" s="946"/>
      <c r="DK122" s="946"/>
      <c r="DL122" s="946"/>
      <c r="DM122" s="946"/>
      <c r="DN122" s="946"/>
      <c r="DO122" s="946"/>
      <c r="DP122" s="946"/>
      <c r="DQ122" s="946"/>
      <c r="DR122" s="946"/>
      <c r="DS122" s="946"/>
      <c r="DT122" s="946"/>
      <c r="DU122" s="946"/>
      <c r="DV122" s="946"/>
      <c r="DW122" s="946"/>
    </row>
    <row r="123" spans="2:127" ht="15.75" thickBot="1" x14ac:dyDescent="0.25">
      <c r="B123" s="929"/>
      <c r="C123" s="930"/>
      <c r="D123" s="931"/>
      <c r="E123" s="931"/>
      <c r="F123" s="931"/>
      <c r="G123" s="931"/>
      <c r="H123" s="931"/>
      <c r="I123" s="931"/>
      <c r="J123" s="931"/>
      <c r="K123" s="931"/>
      <c r="L123" s="931"/>
      <c r="M123" s="931"/>
      <c r="N123" s="931"/>
      <c r="O123" s="931"/>
      <c r="P123" s="931"/>
      <c r="Q123" s="931"/>
      <c r="R123" s="932"/>
      <c r="S123" s="931"/>
      <c r="T123" s="931"/>
      <c r="U123" s="933" t="s">
        <v>127</v>
      </c>
      <c r="V123" s="934" t="s">
        <v>508</v>
      </c>
      <c r="W123" s="935" t="s">
        <v>498</v>
      </c>
      <c r="X123" s="936">
        <f>SUM(X112:X122)</f>
        <v>458.94799999999998</v>
      </c>
      <c r="Y123" s="936">
        <f t="shared" ref="Y123:CJ123" si="24">SUM(Y112:Y122)</f>
        <v>934.88</v>
      </c>
      <c r="Z123" s="936">
        <f t="shared" si="24"/>
        <v>1884.7080000000001</v>
      </c>
      <c r="AA123" s="936">
        <f t="shared" si="24"/>
        <v>2867.4679999999998</v>
      </c>
      <c r="AB123" s="936">
        <f t="shared" si="24"/>
        <v>3422.1759999999999</v>
      </c>
      <c r="AC123" s="936">
        <f t="shared" si="24"/>
        <v>386.12387333037361</v>
      </c>
      <c r="AD123" s="936">
        <f t="shared" si="24"/>
        <v>385.72409675589262</v>
      </c>
      <c r="AE123" s="936">
        <f t="shared" si="24"/>
        <v>385.89458485077529</v>
      </c>
      <c r="AF123" s="936">
        <f t="shared" si="24"/>
        <v>388.69830946143577</v>
      </c>
      <c r="AG123" s="936">
        <f t="shared" si="24"/>
        <v>386.87981730901981</v>
      </c>
      <c r="AH123" s="936">
        <f t="shared" si="24"/>
        <v>387.42521304706713</v>
      </c>
      <c r="AI123" s="936">
        <f t="shared" si="24"/>
        <v>384.01655574468913</v>
      </c>
      <c r="AJ123" s="936">
        <f t="shared" si="24"/>
        <v>382.43166071459746</v>
      </c>
      <c r="AK123" s="936">
        <f t="shared" si="24"/>
        <v>383.48499201454018</v>
      </c>
      <c r="AL123" s="936">
        <f t="shared" si="24"/>
        <v>434.73898283515274</v>
      </c>
      <c r="AM123" s="936">
        <f t="shared" si="24"/>
        <v>535.14732536886333</v>
      </c>
      <c r="AN123" s="936">
        <f t="shared" si="24"/>
        <v>1007.978483323085</v>
      </c>
      <c r="AO123" s="936">
        <f t="shared" si="24"/>
        <v>538.096045226162</v>
      </c>
      <c r="AP123" s="936">
        <f t="shared" si="24"/>
        <v>434.87592117681606</v>
      </c>
      <c r="AQ123" s="936">
        <f t="shared" si="24"/>
        <v>411.4440440262365</v>
      </c>
      <c r="AR123" s="936">
        <f t="shared" si="24"/>
        <v>454.11386994689241</v>
      </c>
      <c r="AS123" s="936">
        <f t="shared" si="24"/>
        <v>483.13637901556467</v>
      </c>
      <c r="AT123" s="936">
        <f t="shared" si="24"/>
        <v>457.45007581095382</v>
      </c>
      <c r="AU123" s="936">
        <f t="shared" si="24"/>
        <v>404.43099002622762</v>
      </c>
      <c r="AV123" s="936">
        <f t="shared" si="24"/>
        <v>444.89267709688329</v>
      </c>
      <c r="AW123" s="936">
        <f t="shared" si="24"/>
        <v>551.46121884430545</v>
      </c>
      <c r="AX123" s="936">
        <f t="shared" si="24"/>
        <v>1024.700224135413</v>
      </c>
      <c r="AY123" s="936">
        <f t="shared" si="24"/>
        <v>555.23582955879829</v>
      </c>
      <c r="AZ123" s="936">
        <f t="shared" si="24"/>
        <v>452.44420011776828</v>
      </c>
      <c r="BA123" s="936">
        <f t="shared" si="24"/>
        <v>402.07652994071248</v>
      </c>
      <c r="BB123" s="936">
        <f t="shared" si="24"/>
        <v>404.13404300923025</v>
      </c>
      <c r="BC123" s="936">
        <f t="shared" si="24"/>
        <v>406.24299390446106</v>
      </c>
      <c r="BD123" s="936">
        <f t="shared" si="24"/>
        <v>408.40466857207252</v>
      </c>
      <c r="BE123" s="936">
        <f t="shared" si="24"/>
        <v>410.62038510637433</v>
      </c>
      <c r="BF123" s="936">
        <f t="shared" si="24"/>
        <v>412.89149455403373</v>
      </c>
      <c r="BG123" s="936">
        <f t="shared" si="24"/>
        <v>415.21938173788453</v>
      </c>
      <c r="BH123" s="936">
        <f t="shared" si="24"/>
        <v>417.60546610133167</v>
      </c>
      <c r="BI123" s="936">
        <f t="shared" si="24"/>
        <v>420.05120257386488</v>
      </c>
      <c r="BJ123" s="936">
        <f t="shared" si="24"/>
        <v>422.55808245821152</v>
      </c>
      <c r="BK123" s="936">
        <f t="shared" si="24"/>
        <v>504.87763433966683</v>
      </c>
      <c r="BL123" s="936">
        <f t="shared" si="24"/>
        <v>653.32392501815855</v>
      </c>
      <c r="BM123" s="936">
        <f t="shared" si="24"/>
        <v>1154.7735604636123</v>
      </c>
      <c r="BN123" s="936">
        <f t="shared" si="24"/>
        <v>658.79068679520276</v>
      </c>
      <c r="BO123" s="936">
        <f t="shared" si="24"/>
        <v>502.1269912850828</v>
      </c>
      <c r="BP123" s="936">
        <f t="shared" si="24"/>
        <v>438.9717033872098</v>
      </c>
      <c r="BQ123" s="936">
        <f t="shared" si="24"/>
        <v>441.9515957918901</v>
      </c>
      <c r="BR123" s="936">
        <f t="shared" si="24"/>
        <v>445.0059855066873</v>
      </c>
      <c r="BS123" s="936">
        <f t="shared" si="24"/>
        <v>448.1367349643545</v>
      </c>
      <c r="BT123" s="936">
        <f t="shared" si="24"/>
        <v>451.34575315846331</v>
      </c>
      <c r="BU123" s="936">
        <f t="shared" si="24"/>
        <v>507.0099968074249</v>
      </c>
      <c r="BV123" s="936">
        <f t="shared" si="24"/>
        <v>615.13147154761054</v>
      </c>
      <c r="BW123" s="936">
        <f t="shared" si="24"/>
        <v>1089.9622331563007</v>
      </c>
      <c r="BX123" s="936">
        <f t="shared" si="24"/>
        <v>622.12938880520824</v>
      </c>
      <c r="BY123" s="936">
        <f t="shared" si="24"/>
        <v>521.01009834533852</v>
      </c>
      <c r="BZ123" s="936">
        <f t="shared" si="24"/>
        <v>472.35657562397193</v>
      </c>
      <c r="CA123" s="936">
        <f t="shared" si="24"/>
        <v>476.17108983457115</v>
      </c>
      <c r="CB123" s="936">
        <f t="shared" si="24"/>
        <v>480.08096690043544</v>
      </c>
      <c r="CC123" s="936">
        <f t="shared" si="24"/>
        <v>484.08859089294634</v>
      </c>
      <c r="CD123" s="936">
        <f t="shared" si="24"/>
        <v>488.19640548527002</v>
      </c>
      <c r="CE123" s="936">
        <f t="shared" si="24"/>
        <v>620.15691544240167</v>
      </c>
      <c r="CF123" s="936">
        <f t="shared" si="24"/>
        <v>752.22268814846188</v>
      </c>
      <c r="CG123" s="936">
        <f t="shared" si="24"/>
        <v>1012.1463551721733</v>
      </c>
      <c r="CH123" s="936">
        <f t="shared" si="24"/>
        <v>761.1806138714777</v>
      </c>
      <c r="CI123" s="936">
        <f t="shared" si="24"/>
        <v>638.07822903826457</v>
      </c>
      <c r="CJ123" s="936">
        <f t="shared" si="24"/>
        <v>567.4670345842211</v>
      </c>
      <c r="CK123" s="936">
        <f t="shared" ref="CK123:DW123" si="25">SUM(CK112:CK122)</f>
        <v>677.09993526882658</v>
      </c>
      <c r="CL123" s="936">
        <f t="shared" si="25"/>
        <v>1153.4799084705473</v>
      </c>
      <c r="CM123" s="936">
        <f t="shared" si="25"/>
        <v>687.23500600231091</v>
      </c>
      <c r="CN123" s="936">
        <f t="shared" si="25"/>
        <v>587.74335597236859</v>
      </c>
      <c r="CO123" s="936">
        <f t="shared" si="25"/>
        <v>540.75816469167785</v>
      </c>
      <c r="CP123" s="936">
        <f t="shared" si="25"/>
        <v>546.28271862896986</v>
      </c>
      <c r="CQ123" s="936">
        <f t="shared" si="25"/>
        <v>551.94538641469398</v>
      </c>
      <c r="CR123" s="936">
        <f t="shared" si="25"/>
        <v>557.7496208950613</v>
      </c>
      <c r="CS123" s="936">
        <f t="shared" si="25"/>
        <v>563.69896123743786</v>
      </c>
      <c r="CT123" s="936">
        <f t="shared" si="25"/>
        <v>622.17203508837383</v>
      </c>
      <c r="CU123" s="936">
        <f t="shared" si="25"/>
        <v>733.17256078558307</v>
      </c>
      <c r="CV123" s="936">
        <f t="shared" si="25"/>
        <v>1210.9543496252227</v>
      </c>
      <c r="CW123" s="936">
        <f t="shared" si="25"/>
        <v>746.14630818585317</v>
      </c>
      <c r="CX123" s="936">
        <f t="shared" si="25"/>
        <v>648.12744071049951</v>
      </c>
      <c r="CY123" s="937">
        <f t="shared" si="25"/>
        <v>602.6518515482619</v>
      </c>
      <c r="CZ123" s="937">
        <f t="shared" si="25"/>
        <v>0</v>
      </c>
      <c r="DA123" s="937">
        <f t="shared" si="25"/>
        <v>0</v>
      </c>
      <c r="DB123" s="937">
        <f t="shared" si="25"/>
        <v>0</v>
      </c>
      <c r="DC123" s="937">
        <f t="shared" si="25"/>
        <v>0</v>
      </c>
      <c r="DD123" s="937">
        <f t="shared" si="25"/>
        <v>0</v>
      </c>
      <c r="DE123" s="937">
        <f t="shared" si="25"/>
        <v>0</v>
      </c>
      <c r="DF123" s="937">
        <f t="shared" si="25"/>
        <v>0</v>
      </c>
      <c r="DG123" s="937">
        <f t="shared" si="25"/>
        <v>0</v>
      </c>
      <c r="DH123" s="937">
        <f t="shared" si="25"/>
        <v>0</v>
      </c>
      <c r="DI123" s="937">
        <f t="shared" si="25"/>
        <v>0</v>
      </c>
      <c r="DJ123" s="937">
        <f t="shared" si="25"/>
        <v>0</v>
      </c>
      <c r="DK123" s="937">
        <f t="shared" si="25"/>
        <v>0</v>
      </c>
      <c r="DL123" s="937">
        <f t="shared" si="25"/>
        <v>0</v>
      </c>
      <c r="DM123" s="937">
        <f t="shared" si="25"/>
        <v>0</v>
      </c>
      <c r="DN123" s="937">
        <f t="shared" si="25"/>
        <v>0</v>
      </c>
      <c r="DO123" s="937">
        <f t="shared" si="25"/>
        <v>0</v>
      </c>
      <c r="DP123" s="937">
        <f t="shared" si="25"/>
        <v>0</v>
      </c>
      <c r="DQ123" s="937">
        <f t="shared" si="25"/>
        <v>0</v>
      </c>
      <c r="DR123" s="937">
        <f t="shared" si="25"/>
        <v>0</v>
      </c>
      <c r="DS123" s="937">
        <f t="shared" si="25"/>
        <v>0</v>
      </c>
      <c r="DT123" s="937">
        <f t="shared" si="25"/>
        <v>0</v>
      </c>
      <c r="DU123" s="937">
        <f t="shared" si="25"/>
        <v>0</v>
      </c>
      <c r="DV123" s="937">
        <f t="shared" si="25"/>
        <v>0</v>
      </c>
      <c r="DW123" s="937">
        <f t="shared" si="25"/>
        <v>0</v>
      </c>
    </row>
    <row r="124" spans="2:127" ht="28.5" x14ac:dyDescent="0.2">
      <c r="B124" s="881"/>
      <c r="C124" s="943" t="s">
        <v>901</v>
      </c>
      <c r="D124" s="883" t="s">
        <v>902</v>
      </c>
      <c r="E124" s="884" t="s">
        <v>552</v>
      </c>
      <c r="F124" s="885" t="s">
        <v>780</v>
      </c>
      <c r="G124" s="886" t="s">
        <v>781</v>
      </c>
      <c r="H124" s="887" t="s">
        <v>495</v>
      </c>
      <c r="I124" s="888">
        <f>MAX(X124:AV124)</f>
        <v>8.5</v>
      </c>
      <c r="J124" s="887">
        <f>SUMPRODUCT($X$2:$CY$2,$X124:$CY124)*365</f>
        <v>61809.032141940377</v>
      </c>
      <c r="K124" s="887">
        <f>SUMPRODUCT($X$2:$CY$2,$X125:$CY125)+SUMPRODUCT($X$2:$CY$2,$X126:$CY126)+SUMPRODUCT($X$2:$CY$2,$X127:$CY127)</f>
        <v>48770.062119375521</v>
      </c>
      <c r="L124" s="887">
        <f>SUMPRODUCT($X$2:$CY$2,$X128:$CY128) +SUMPRODUCT($X$2:$CY$2,$X129:$CY129)</f>
        <v>0</v>
      </c>
      <c r="M124" s="887">
        <f>SUMPRODUCT($X$2:$CY$2,$X130:$CY130)</f>
        <v>0</v>
      </c>
      <c r="N124" s="887">
        <f>SUMPRODUCT($X$2:$CY$2,$X133:$CY133) +SUMPRODUCT($X$2:$CY$2,$X134:$CY134)</f>
        <v>0</v>
      </c>
      <c r="O124" s="887">
        <f>SUMPRODUCT($X$2:$CY$2,$X131:$CY131) +SUMPRODUCT($X$2:$CY$2,$X132:$CY132) +SUMPRODUCT($X$2:$CY$2,$X135:$CY135)</f>
        <v>0</v>
      </c>
      <c r="P124" s="887">
        <f>SUM(K124:O124)</f>
        <v>48770.062119375521</v>
      </c>
      <c r="Q124" s="887">
        <f>(SUM(K124:M124)*100000)/(J124*1000)</f>
        <v>78.904426148233938</v>
      </c>
      <c r="R124" s="889">
        <f>(P124*100000)/(J124*1000)</f>
        <v>78.904426148233938</v>
      </c>
      <c r="S124" s="890" t="s">
        <v>782</v>
      </c>
      <c r="T124" s="891" t="s">
        <v>782</v>
      </c>
      <c r="U124" s="892" t="s">
        <v>496</v>
      </c>
      <c r="V124" s="893" t="s">
        <v>124</v>
      </c>
      <c r="W124" s="894" t="s">
        <v>75</v>
      </c>
      <c r="X124" s="895"/>
      <c r="Y124" s="895"/>
      <c r="Z124" s="895"/>
      <c r="AA124" s="895"/>
      <c r="AB124" s="895"/>
      <c r="AC124" s="895"/>
      <c r="AD124" s="895"/>
      <c r="AE124" s="895"/>
      <c r="AF124" s="895"/>
      <c r="AG124" s="895"/>
      <c r="AH124" s="895">
        <v>8.5</v>
      </c>
      <c r="AI124" s="895">
        <v>8.5</v>
      </c>
      <c r="AJ124" s="895">
        <v>8.5</v>
      </c>
      <c r="AK124" s="895">
        <v>8.5</v>
      </c>
      <c r="AL124" s="895">
        <v>8.5</v>
      </c>
      <c r="AM124" s="895">
        <v>8.5</v>
      </c>
      <c r="AN124" s="895">
        <v>8.5</v>
      </c>
      <c r="AO124" s="895">
        <v>8.5</v>
      </c>
      <c r="AP124" s="895">
        <v>8.5</v>
      </c>
      <c r="AQ124" s="895">
        <v>8.5</v>
      </c>
      <c r="AR124" s="895">
        <v>8.5</v>
      </c>
      <c r="AS124" s="895">
        <v>8.5</v>
      </c>
      <c r="AT124" s="895">
        <v>8.5</v>
      </c>
      <c r="AU124" s="895">
        <v>8.5</v>
      </c>
      <c r="AV124" s="895">
        <v>8.5</v>
      </c>
      <c r="AW124" s="895">
        <v>8.5</v>
      </c>
      <c r="AX124" s="895">
        <v>8.5</v>
      </c>
      <c r="AY124" s="895">
        <v>8.5</v>
      </c>
      <c r="AZ124" s="895">
        <v>8.5</v>
      </c>
      <c r="BA124" s="895">
        <v>8.5</v>
      </c>
      <c r="BB124" s="895">
        <v>8.5</v>
      </c>
      <c r="BC124" s="895">
        <v>8.5</v>
      </c>
      <c r="BD124" s="895">
        <v>8.5</v>
      </c>
      <c r="BE124" s="895">
        <v>8.5</v>
      </c>
      <c r="BF124" s="895">
        <v>8.5</v>
      </c>
      <c r="BG124" s="895">
        <v>8.5</v>
      </c>
      <c r="BH124" s="895">
        <v>8.5</v>
      </c>
      <c r="BI124" s="895">
        <v>8.5</v>
      </c>
      <c r="BJ124" s="895">
        <v>8.5</v>
      </c>
      <c r="BK124" s="895">
        <v>8.5</v>
      </c>
      <c r="BL124" s="895">
        <v>8.5</v>
      </c>
      <c r="BM124" s="895">
        <v>8.5</v>
      </c>
      <c r="BN124" s="895">
        <v>8.5</v>
      </c>
      <c r="BO124" s="895">
        <v>8.5</v>
      </c>
      <c r="BP124" s="895">
        <v>8.5</v>
      </c>
      <c r="BQ124" s="895">
        <v>8.5</v>
      </c>
      <c r="BR124" s="895">
        <v>8.5</v>
      </c>
      <c r="BS124" s="895">
        <v>8.5</v>
      </c>
      <c r="BT124" s="895">
        <v>8.5</v>
      </c>
      <c r="BU124" s="895">
        <v>8.5</v>
      </c>
      <c r="BV124" s="895">
        <v>8.5</v>
      </c>
      <c r="BW124" s="895">
        <v>8.5</v>
      </c>
      <c r="BX124" s="895">
        <v>8.5</v>
      </c>
      <c r="BY124" s="895">
        <v>8.5</v>
      </c>
      <c r="BZ124" s="895">
        <v>8.5</v>
      </c>
      <c r="CA124" s="895">
        <v>8.5</v>
      </c>
      <c r="CB124" s="895">
        <v>8.5</v>
      </c>
      <c r="CC124" s="895">
        <v>8.5</v>
      </c>
      <c r="CD124" s="895">
        <v>8.5</v>
      </c>
      <c r="CE124" s="944">
        <v>8.5</v>
      </c>
      <c r="CF124" s="944">
        <v>8.5</v>
      </c>
      <c r="CG124" s="944">
        <v>8.5</v>
      </c>
      <c r="CH124" s="944">
        <v>8.5</v>
      </c>
      <c r="CI124" s="944">
        <v>8.5</v>
      </c>
      <c r="CJ124" s="944">
        <v>8.5</v>
      </c>
      <c r="CK124" s="944">
        <v>8.5</v>
      </c>
      <c r="CL124" s="944">
        <v>8.5</v>
      </c>
      <c r="CM124" s="944">
        <v>8.5</v>
      </c>
      <c r="CN124" s="944">
        <v>8.5</v>
      </c>
      <c r="CO124" s="944">
        <v>8.5</v>
      </c>
      <c r="CP124" s="944">
        <v>8.5</v>
      </c>
      <c r="CQ124" s="944">
        <v>8.5</v>
      </c>
      <c r="CR124" s="944">
        <v>8.5</v>
      </c>
      <c r="CS124" s="944">
        <v>8.5</v>
      </c>
      <c r="CT124" s="944">
        <v>8.5</v>
      </c>
      <c r="CU124" s="944">
        <v>8.5</v>
      </c>
      <c r="CV124" s="944">
        <v>8.5</v>
      </c>
      <c r="CW124" s="944">
        <v>8.5</v>
      </c>
      <c r="CX124" s="944">
        <v>8.5</v>
      </c>
      <c r="CY124" s="945">
        <v>8.5</v>
      </c>
      <c r="CZ124" s="944"/>
      <c r="DA124" s="944"/>
      <c r="DB124" s="944"/>
      <c r="DC124" s="944"/>
      <c r="DD124" s="944"/>
      <c r="DE124" s="944"/>
      <c r="DF124" s="944"/>
      <c r="DG124" s="944"/>
      <c r="DH124" s="944"/>
      <c r="DI124" s="944"/>
      <c r="DJ124" s="944"/>
      <c r="DK124" s="944"/>
      <c r="DL124" s="944"/>
      <c r="DM124" s="944"/>
      <c r="DN124" s="944"/>
      <c r="DO124" s="944"/>
      <c r="DP124" s="944"/>
      <c r="DQ124" s="944"/>
      <c r="DR124" s="944"/>
      <c r="DS124" s="944"/>
      <c r="DT124" s="944"/>
      <c r="DU124" s="944"/>
      <c r="DV124" s="944"/>
      <c r="DW124" s="895"/>
    </row>
    <row r="125" spans="2:127" x14ac:dyDescent="0.2">
      <c r="B125" s="903"/>
      <c r="C125" s="904"/>
      <c r="D125" s="905"/>
      <c r="E125" s="906"/>
      <c r="F125" s="906"/>
      <c r="G125" s="905"/>
      <c r="H125" s="906"/>
      <c r="I125" s="906"/>
      <c r="J125" s="906"/>
      <c r="K125" s="906"/>
      <c r="L125" s="906"/>
      <c r="M125" s="906"/>
      <c r="N125" s="906"/>
      <c r="O125" s="906"/>
      <c r="P125" s="906"/>
      <c r="Q125" s="906"/>
      <c r="R125" s="907"/>
      <c r="S125" s="906"/>
      <c r="T125" s="906"/>
      <c r="U125" s="908" t="s">
        <v>497</v>
      </c>
      <c r="V125" s="893" t="s">
        <v>124</v>
      </c>
      <c r="W125" s="894" t="s">
        <v>498</v>
      </c>
      <c r="X125" s="895">
        <v>303</v>
      </c>
      <c r="Y125" s="895">
        <v>303</v>
      </c>
      <c r="Z125" s="895">
        <v>908</v>
      </c>
      <c r="AA125" s="895">
        <v>1513</v>
      </c>
      <c r="AB125" s="895">
        <v>2118</v>
      </c>
      <c r="AC125" s="895">
        <v>2420</v>
      </c>
      <c r="AD125" s="895">
        <v>4538</v>
      </c>
      <c r="AE125" s="895">
        <v>6050</v>
      </c>
      <c r="AF125" s="895">
        <v>6050</v>
      </c>
      <c r="AG125" s="895">
        <v>6050</v>
      </c>
      <c r="AH125" s="895"/>
      <c r="AI125" s="895"/>
      <c r="AJ125" s="895"/>
      <c r="AK125" s="895"/>
      <c r="AL125" s="895"/>
      <c r="AM125" s="895"/>
      <c r="AN125" s="895"/>
      <c r="AO125" s="895"/>
      <c r="AP125" s="895"/>
      <c r="AQ125" s="895"/>
      <c r="AR125" s="895"/>
      <c r="AS125" s="895"/>
      <c r="AT125" s="895"/>
      <c r="AU125" s="895"/>
      <c r="AV125" s="895"/>
      <c r="AW125" s="895"/>
      <c r="AX125" s="895"/>
      <c r="AY125" s="895"/>
      <c r="AZ125" s="895"/>
      <c r="BA125" s="895"/>
      <c r="BB125" s="895"/>
      <c r="BC125" s="895"/>
      <c r="BD125" s="895"/>
      <c r="BE125" s="895"/>
      <c r="BF125" s="895"/>
      <c r="BG125" s="895"/>
      <c r="BH125" s="895"/>
      <c r="BI125" s="895"/>
      <c r="BJ125" s="895"/>
      <c r="BK125" s="895"/>
      <c r="BL125" s="895"/>
      <c r="BM125" s="895"/>
      <c r="BN125" s="895"/>
      <c r="BO125" s="895"/>
      <c r="BP125" s="895"/>
      <c r="BQ125" s="895"/>
      <c r="BR125" s="895"/>
      <c r="BS125" s="895"/>
      <c r="BT125" s="895"/>
      <c r="BU125" s="895"/>
      <c r="BV125" s="895"/>
      <c r="BW125" s="895"/>
      <c r="BX125" s="895"/>
      <c r="BY125" s="895"/>
      <c r="BZ125" s="895"/>
      <c r="CA125" s="895"/>
      <c r="CB125" s="895"/>
      <c r="CC125" s="895"/>
      <c r="CD125" s="895"/>
      <c r="CE125" s="944"/>
      <c r="CF125" s="944"/>
      <c r="CG125" s="944"/>
      <c r="CH125" s="944"/>
      <c r="CI125" s="944"/>
      <c r="CJ125" s="944"/>
      <c r="CK125" s="944"/>
      <c r="CL125" s="944"/>
      <c r="CM125" s="944"/>
      <c r="CN125" s="944"/>
      <c r="CO125" s="944"/>
      <c r="CP125" s="944"/>
      <c r="CQ125" s="944"/>
      <c r="CR125" s="944"/>
      <c r="CS125" s="944"/>
      <c r="CT125" s="944"/>
      <c r="CU125" s="944"/>
      <c r="CV125" s="944"/>
      <c r="CW125" s="944"/>
      <c r="CX125" s="944"/>
      <c r="CY125" s="945"/>
      <c r="CZ125" s="944"/>
      <c r="DA125" s="944"/>
      <c r="DB125" s="944"/>
      <c r="DC125" s="944"/>
      <c r="DD125" s="944"/>
      <c r="DE125" s="944"/>
      <c r="DF125" s="944"/>
      <c r="DG125" s="944"/>
      <c r="DH125" s="944"/>
      <c r="DI125" s="944"/>
      <c r="DJ125" s="944"/>
      <c r="DK125" s="944"/>
      <c r="DL125" s="944"/>
      <c r="DM125" s="944"/>
      <c r="DN125" s="944"/>
      <c r="DO125" s="944"/>
      <c r="DP125" s="944"/>
      <c r="DQ125" s="944"/>
      <c r="DR125" s="944"/>
      <c r="DS125" s="944"/>
      <c r="DT125" s="944"/>
      <c r="DU125" s="944"/>
      <c r="DV125" s="944"/>
      <c r="DW125" s="895"/>
    </row>
    <row r="126" spans="2:127" x14ac:dyDescent="0.2">
      <c r="B126" s="909"/>
      <c r="C126" s="910"/>
      <c r="D126" s="911"/>
      <c r="E126" s="911"/>
      <c r="F126" s="911"/>
      <c r="G126" s="911"/>
      <c r="H126" s="911"/>
      <c r="I126" s="911"/>
      <c r="J126" s="911"/>
      <c r="K126" s="911"/>
      <c r="L126" s="911"/>
      <c r="M126" s="911"/>
      <c r="N126" s="911"/>
      <c r="O126" s="911"/>
      <c r="P126" s="911"/>
      <c r="Q126" s="911"/>
      <c r="R126" s="912"/>
      <c r="S126" s="911"/>
      <c r="T126" s="911"/>
      <c r="U126" s="908" t="s">
        <v>499</v>
      </c>
      <c r="V126" s="893" t="s">
        <v>124</v>
      </c>
      <c r="W126" s="894" t="s">
        <v>498</v>
      </c>
      <c r="X126" s="895"/>
      <c r="Y126" s="895"/>
      <c r="Z126" s="895"/>
      <c r="AA126" s="895"/>
      <c r="AB126" s="895"/>
      <c r="AC126" s="895"/>
      <c r="AD126" s="895"/>
      <c r="AE126" s="895"/>
      <c r="AF126" s="895"/>
      <c r="AG126" s="895"/>
      <c r="AH126" s="895"/>
      <c r="AI126" s="895"/>
      <c r="AJ126" s="895"/>
      <c r="AK126" s="895"/>
      <c r="AL126" s="895"/>
      <c r="AM126" s="895"/>
      <c r="AN126" s="895"/>
      <c r="AO126" s="895"/>
      <c r="AP126" s="895"/>
      <c r="AQ126" s="895"/>
      <c r="AR126" s="895"/>
      <c r="AS126" s="895"/>
      <c r="AT126" s="895"/>
      <c r="AU126" s="895"/>
      <c r="AV126" s="895"/>
      <c r="AW126" s="895"/>
      <c r="AX126" s="895"/>
      <c r="AY126" s="895"/>
      <c r="AZ126" s="895"/>
      <c r="BA126" s="895"/>
      <c r="BB126" s="895"/>
      <c r="BC126" s="895"/>
      <c r="BD126" s="895"/>
      <c r="BE126" s="895"/>
      <c r="BF126" s="895"/>
      <c r="BG126" s="895"/>
      <c r="BH126" s="895"/>
      <c r="BI126" s="895"/>
      <c r="BJ126" s="895"/>
      <c r="BK126" s="895"/>
      <c r="BL126" s="895"/>
      <c r="BM126" s="895"/>
      <c r="BN126" s="895"/>
      <c r="BO126" s="895"/>
      <c r="BP126" s="895"/>
      <c r="BQ126" s="895"/>
      <c r="BR126" s="895"/>
      <c r="BS126" s="895"/>
      <c r="BT126" s="895"/>
      <c r="BU126" s="895"/>
      <c r="BV126" s="895"/>
      <c r="BW126" s="895"/>
      <c r="BX126" s="895"/>
      <c r="BY126" s="895"/>
      <c r="BZ126" s="895"/>
      <c r="CA126" s="895"/>
      <c r="CB126" s="895"/>
      <c r="CC126" s="895"/>
      <c r="CD126" s="895"/>
      <c r="CE126" s="944"/>
      <c r="CF126" s="944"/>
      <c r="CG126" s="944"/>
      <c r="CH126" s="944"/>
      <c r="CI126" s="944"/>
      <c r="CJ126" s="944"/>
      <c r="CK126" s="944"/>
      <c r="CL126" s="944"/>
      <c r="CM126" s="944"/>
      <c r="CN126" s="944"/>
      <c r="CO126" s="944"/>
      <c r="CP126" s="944"/>
      <c r="CQ126" s="944"/>
      <c r="CR126" s="944"/>
      <c r="CS126" s="944"/>
      <c r="CT126" s="944"/>
      <c r="CU126" s="944"/>
      <c r="CV126" s="944"/>
      <c r="CW126" s="944"/>
      <c r="CX126" s="944"/>
      <c r="CY126" s="945"/>
      <c r="CZ126" s="944"/>
      <c r="DA126" s="944"/>
      <c r="DB126" s="944"/>
      <c r="DC126" s="944"/>
      <c r="DD126" s="944"/>
      <c r="DE126" s="944"/>
      <c r="DF126" s="944"/>
      <c r="DG126" s="944"/>
      <c r="DH126" s="944"/>
      <c r="DI126" s="944"/>
      <c r="DJ126" s="944"/>
      <c r="DK126" s="944"/>
      <c r="DL126" s="944"/>
      <c r="DM126" s="944"/>
      <c r="DN126" s="944"/>
      <c r="DO126" s="944"/>
      <c r="DP126" s="944"/>
      <c r="DQ126" s="944"/>
      <c r="DR126" s="944"/>
      <c r="DS126" s="944"/>
      <c r="DT126" s="944"/>
      <c r="DU126" s="944"/>
      <c r="DV126" s="944"/>
      <c r="DW126" s="895"/>
    </row>
    <row r="127" spans="2:127" x14ac:dyDescent="0.2">
      <c r="B127" s="909"/>
      <c r="C127" s="910"/>
      <c r="D127" s="911"/>
      <c r="E127" s="911"/>
      <c r="F127" s="911"/>
      <c r="G127" s="911"/>
      <c r="H127" s="911"/>
      <c r="I127" s="911"/>
      <c r="J127" s="911"/>
      <c r="K127" s="911"/>
      <c r="L127" s="911"/>
      <c r="M127" s="911"/>
      <c r="N127" s="911"/>
      <c r="O127" s="911"/>
      <c r="P127" s="911"/>
      <c r="Q127" s="911"/>
      <c r="R127" s="912"/>
      <c r="S127" s="911"/>
      <c r="T127" s="911"/>
      <c r="U127" s="908" t="s">
        <v>772</v>
      </c>
      <c r="V127" s="893" t="s">
        <v>124</v>
      </c>
      <c r="W127" s="894" t="s">
        <v>498</v>
      </c>
      <c r="X127" s="895">
        <v>10.907999999999999</v>
      </c>
      <c r="Y127" s="895">
        <v>21.815999999999999</v>
      </c>
      <c r="Z127" s="895">
        <v>54.504000000000005</v>
      </c>
      <c r="AA127" s="895">
        <v>108.97200000000001</v>
      </c>
      <c r="AB127" s="895">
        <v>185.22</v>
      </c>
      <c r="AC127" s="895">
        <v>272.33999999999997</v>
      </c>
      <c r="AD127" s="895">
        <v>435.70800000000003</v>
      </c>
      <c r="AE127" s="895">
        <v>653.50800000000004</v>
      </c>
      <c r="AF127" s="895">
        <v>871.30799999999999</v>
      </c>
      <c r="AG127" s="895">
        <v>1089.1079999999999</v>
      </c>
      <c r="AH127" s="895">
        <v>1089.1079999999999</v>
      </c>
      <c r="AI127" s="895">
        <v>1089.1079999999999</v>
      </c>
      <c r="AJ127" s="895">
        <v>1089.1079999999999</v>
      </c>
      <c r="AK127" s="895">
        <v>1089.1079999999999</v>
      </c>
      <c r="AL127" s="895">
        <v>1089.1079999999999</v>
      </c>
      <c r="AM127" s="895">
        <v>1089.1079999999999</v>
      </c>
      <c r="AN127" s="895">
        <v>1089.1079999999999</v>
      </c>
      <c r="AO127" s="895">
        <v>1089.1079999999999</v>
      </c>
      <c r="AP127" s="895">
        <v>1089.1079999999999</v>
      </c>
      <c r="AQ127" s="895">
        <v>1089.1079999999999</v>
      </c>
      <c r="AR127" s="895">
        <v>1089.1079999999999</v>
      </c>
      <c r="AS127" s="895">
        <v>1089.1079999999999</v>
      </c>
      <c r="AT127" s="895">
        <v>1089.1079999999999</v>
      </c>
      <c r="AU127" s="895">
        <v>1089.1079999999999</v>
      </c>
      <c r="AV127" s="895">
        <v>1089.1079999999999</v>
      </c>
      <c r="AW127" s="895">
        <v>1089.1079999999999</v>
      </c>
      <c r="AX127" s="895">
        <v>1089.1079999999999</v>
      </c>
      <c r="AY127" s="895">
        <v>1089.1079999999999</v>
      </c>
      <c r="AZ127" s="895">
        <v>1089.1079999999999</v>
      </c>
      <c r="BA127" s="895">
        <v>1089.1079999999999</v>
      </c>
      <c r="BB127" s="895">
        <v>1089.1079999999999</v>
      </c>
      <c r="BC127" s="895">
        <v>1089.1079999999999</v>
      </c>
      <c r="BD127" s="895">
        <v>1089.1079999999999</v>
      </c>
      <c r="BE127" s="895">
        <v>1089.1079999999999</v>
      </c>
      <c r="BF127" s="895">
        <v>1089.1079999999999</v>
      </c>
      <c r="BG127" s="895">
        <v>1089.1079999999999</v>
      </c>
      <c r="BH127" s="895">
        <v>1089.1079999999999</v>
      </c>
      <c r="BI127" s="895">
        <v>1089.1079999999999</v>
      </c>
      <c r="BJ127" s="895">
        <v>1089.1079999999999</v>
      </c>
      <c r="BK127" s="895">
        <v>1089.1079999999999</v>
      </c>
      <c r="BL127" s="895">
        <v>1089.1079999999999</v>
      </c>
      <c r="BM127" s="895">
        <v>1089.1079999999999</v>
      </c>
      <c r="BN127" s="895">
        <v>1089.1079999999999</v>
      </c>
      <c r="BO127" s="895">
        <v>1089.1079999999999</v>
      </c>
      <c r="BP127" s="895">
        <v>1089.1079999999999</v>
      </c>
      <c r="BQ127" s="895">
        <v>1089.1079999999999</v>
      </c>
      <c r="BR127" s="895">
        <v>1089.1079999999999</v>
      </c>
      <c r="BS127" s="895">
        <v>1089.1079999999999</v>
      </c>
      <c r="BT127" s="895">
        <v>1089.1079999999999</v>
      </c>
      <c r="BU127" s="895">
        <v>1089.1079999999999</v>
      </c>
      <c r="BV127" s="895">
        <v>1089.1079999999999</v>
      </c>
      <c r="BW127" s="895">
        <v>1089.1079999999999</v>
      </c>
      <c r="BX127" s="895">
        <v>1089.1079999999999</v>
      </c>
      <c r="BY127" s="895">
        <v>1089.1079999999999</v>
      </c>
      <c r="BZ127" s="895">
        <v>1089.1079999999999</v>
      </c>
      <c r="CA127" s="895">
        <v>1089.1079999999999</v>
      </c>
      <c r="CB127" s="895">
        <v>1089.1079999999999</v>
      </c>
      <c r="CC127" s="895">
        <v>1089.1079999999999</v>
      </c>
      <c r="CD127" s="895">
        <v>1089.1079999999999</v>
      </c>
      <c r="CE127" s="944">
        <v>1089.1079999999999</v>
      </c>
      <c r="CF127" s="944">
        <v>1089.1079999999999</v>
      </c>
      <c r="CG127" s="944">
        <v>1089.1079999999999</v>
      </c>
      <c r="CH127" s="944">
        <v>1089.1079999999999</v>
      </c>
      <c r="CI127" s="944">
        <v>1089.1079999999999</v>
      </c>
      <c r="CJ127" s="944">
        <v>1089.1079999999999</v>
      </c>
      <c r="CK127" s="944">
        <v>1089.1079999999999</v>
      </c>
      <c r="CL127" s="944">
        <v>1089.1079999999999</v>
      </c>
      <c r="CM127" s="944">
        <v>1089.1079999999999</v>
      </c>
      <c r="CN127" s="944">
        <v>1089.1079999999999</v>
      </c>
      <c r="CO127" s="944">
        <v>1089.1079999999999</v>
      </c>
      <c r="CP127" s="944">
        <v>1089.1079999999999</v>
      </c>
      <c r="CQ127" s="944">
        <v>1089.1079999999999</v>
      </c>
      <c r="CR127" s="944">
        <v>1089.1079999999999</v>
      </c>
      <c r="CS127" s="944">
        <v>1089.1079999999999</v>
      </c>
      <c r="CT127" s="944">
        <v>1089.1079999999999</v>
      </c>
      <c r="CU127" s="944">
        <v>1089.1079999999999</v>
      </c>
      <c r="CV127" s="944">
        <v>1089.1079999999999</v>
      </c>
      <c r="CW127" s="944">
        <v>1089.1079999999999</v>
      </c>
      <c r="CX127" s="944">
        <v>1089.1079999999999</v>
      </c>
      <c r="CY127" s="945">
        <v>1089.1079999999999</v>
      </c>
      <c r="CZ127" s="944"/>
      <c r="DA127" s="944"/>
      <c r="DB127" s="944"/>
      <c r="DC127" s="944"/>
      <c r="DD127" s="944"/>
      <c r="DE127" s="944"/>
      <c r="DF127" s="944"/>
      <c r="DG127" s="944"/>
      <c r="DH127" s="944"/>
      <c r="DI127" s="944"/>
      <c r="DJ127" s="944"/>
      <c r="DK127" s="944"/>
      <c r="DL127" s="944"/>
      <c r="DM127" s="944"/>
      <c r="DN127" s="944"/>
      <c r="DO127" s="944"/>
      <c r="DP127" s="944"/>
      <c r="DQ127" s="944"/>
      <c r="DR127" s="944"/>
      <c r="DS127" s="944"/>
      <c r="DT127" s="944"/>
      <c r="DU127" s="944"/>
      <c r="DV127" s="944"/>
      <c r="DW127" s="895"/>
    </row>
    <row r="128" spans="2:127" x14ac:dyDescent="0.2">
      <c r="B128" s="913"/>
      <c r="C128" s="914"/>
      <c r="D128" s="915"/>
      <c r="E128" s="915"/>
      <c r="F128" s="915"/>
      <c r="G128" s="915"/>
      <c r="H128" s="915"/>
      <c r="I128" s="915"/>
      <c r="J128" s="915"/>
      <c r="K128" s="915"/>
      <c r="L128" s="915"/>
      <c r="M128" s="915"/>
      <c r="N128" s="915"/>
      <c r="O128" s="915"/>
      <c r="P128" s="915"/>
      <c r="Q128" s="915"/>
      <c r="R128" s="916"/>
      <c r="S128" s="915"/>
      <c r="T128" s="915"/>
      <c r="U128" s="908" t="s">
        <v>500</v>
      </c>
      <c r="V128" s="893" t="s">
        <v>124</v>
      </c>
      <c r="W128" s="917" t="s">
        <v>498</v>
      </c>
      <c r="X128" s="895"/>
      <c r="Y128" s="895"/>
      <c r="Z128" s="895"/>
      <c r="AA128" s="895"/>
      <c r="AB128" s="895"/>
      <c r="AC128" s="895"/>
      <c r="AD128" s="895"/>
      <c r="AE128" s="895"/>
      <c r="AF128" s="895"/>
      <c r="AG128" s="895"/>
      <c r="AH128" s="895"/>
      <c r="AI128" s="895"/>
      <c r="AJ128" s="895"/>
      <c r="AK128" s="895"/>
      <c r="AL128" s="895"/>
      <c r="AM128" s="895"/>
      <c r="AN128" s="895"/>
      <c r="AO128" s="895"/>
      <c r="AP128" s="895"/>
      <c r="AQ128" s="895"/>
      <c r="AR128" s="895"/>
      <c r="AS128" s="895"/>
      <c r="AT128" s="895"/>
      <c r="AU128" s="895"/>
      <c r="AV128" s="895"/>
      <c r="AW128" s="895"/>
      <c r="AX128" s="895"/>
      <c r="AY128" s="895"/>
      <c r="AZ128" s="895"/>
      <c r="BA128" s="895"/>
      <c r="BB128" s="895"/>
      <c r="BC128" s="895"/>
      <c r="BD128" s="895"/>
      <c r="BE128" s="895"/>
      <c r="BF128" s="895"/>
      <c r="BG128" s="895"/>
      <c r="BH128" s="895"/>
      <c r="BI128" s="895"/>
      <c r="BJ128" s="895"/>
      <c r="BK128" s="895"/>
      <c r="BL128" s="895"/>
      <c r="BM128" s="895"/>
      <c r="BN128" s="895"/>
      <c r="BO128" s="895"/>
      <c r="BP128" s="895"/>
      <c r="BQ128" s="895"/>
      <c r="BR128" s="895"/>
      <c r="BS128" s="895"/>
      <c r="BT128" s="895"/>
      <c r="BU128" s="895"/>
      <c r="BV128" s="895"/>
      <c r="BW128" s="895"/>
      <c r="BX128" s="895"/>
      <c r="BY128" s="895"/>
      <c r="BZ128" s="895"/>
      <c r="CA128" s="895"/>
      <c r="CB128" s="895"/>
      <c r="CC128" s="895"/>
      <c r="CD128" s="895"/>
      <c r="CE128" s="944"/>
      <c r="CF128" s="944"/>
      <c r="CG128" s="944"/>
      <c r="CH128" s="944"/>
      <c r="CI128" s="944"/>
      <c r="CJ128" s="944"/>
      <c r="CK128" s="944"/>
      <c r="CL128" s="944"/>
      <c r="CM128" s="944"/>
      <c r="CN128" s="944"/>
      <c r="CO128" s="944"/>
      <c r="CP128" s="944"/>
      <c r="CQ128" s="944"/>
      <c r="CR128" s="944"/>
      <c r="CS128" s="944"/>
      <c r="CT128" s="944"/>
      <c r="CU128" s="944"/>
      <c r="CV128" s="944"/>
      <c r="CW128" s="944"/>
      <c r="CX128" s="944"/>
      <c r="CY128" s="945"/>
      <c r="CZ128" s="944"/>
      <c r="DA128" s="944"/>
      <c r="DB128" s="944"/>
      <c r="DC128" s="944"/>
      <c r="DD128" s="944"/>
      <c r="DE128" s="944"/>
      <c r="DF128" s="944"/>
      <c r="DG128" s="944"/>
      <c r="DH128" s="944"/>
      <c r="DI128" s="944"/>
      <c r="DJ128" s="944"/>
      <c r="DK128" s="944"/>
      <c r="DL128" s="944"/>
      <c r="DM128" s="944"/>
      <c r="DN128" s="944"/>
      <c r="DO128" s="944"/>
      <c r="DP128" s="944"/>
      <c r="DQ128" s="944"/>
      <c r="DR128" s="944"/>
      <c r="DS128" s="944"/>
      <c r="DT128" s="944"/>
      <c r="DU128" s="944"/>
      <c r="DV128" s="944"/>
      <c r="DW128" s="895"/>
    </row>
    <row r="129" spans="2:127" x14ac:dyDescent="0.2">
      <c r="B129" s="918"/>
      <c r="C129" s="919"/>
      <c r="D129" s="920"/>
      <c r="E129" s="920"/>
      <c r="F129" s="920"/>
      <c r="G129" s="920"/>
      <c r="H129" s="920"/>
      <c r="I129" s="920"/>
      <c r="J129" s="920"/>
      <c r="K129" s="920"/>
      <c r="L129" s="920"/>
      <c r="M129" s="920"/>
      <c r="N129" s="920"/>
      <c r="O129" s="920"/>
      <c r="P129" s="920"/>
      <c r="Q129" s="920"/>
      <c r="R129" s="921"/>
      <c r="S129" s="920"/>
      <c r="T129" s="920"/>
      <c r="U129" s="908" t="s">
        <v>501</v>
      </c>
      <c r="V129" s="893" t="s">
        <v>124</v>
      </c>
      <c r="W129" s="917" t="s">
        <v>498</v>
      </c>
      <c r="X129" s="895"/>
      <c r="Y129" s="895"/>
      <c r="Z129" s="895"/>
      <c r="AA129" s="895"/>
      <c r="AB129" s="895"/>
      <c r="AC129" s="895"/>
      <c r="AD129" s="895"/>
      <c r="AE129" s="895"/>
      <c r="AF129" s="895"/>
      <c r="AG129" s="895"/>
      <c r="AH129" s="895"/>
      <c r="AI129" s="895"/>
      <c r="AJ129" s="895"/>
      <c r="AK129" s="895"/>
      <c r="AL129" s="895"/>
      <c r="AM129" s="895"/>
      <c r="AN129" s="895"/>
      <c r="AO129" s="895"/>
      <c r="AP129" s="895"/>
      <c r="AQ129" s="895"/>
      <c r="AR129" s="895"/>
      <c r="AS129" s="895"/>
      <c r="AT129" s="895"/>
      <c r="AU129" s="895"/>
      <c r="AV129" s="895"/>
      <c r="AW129" s="895"/>
      <c r="AX129" s="895"/>
      <c r="AY129" s="895"/>
      <c r="AZ129" s="895"/>
      <c r="BA129" s="895"/>
      <c r="BB129" s="895"/>
      <c r="BC129" s="895"/>
      <c r="BD129" s="895"/>
      <c r="BE129" s="895"/>
      <c r="BF129" s="895"/>
      <c r="BG129" s="895"/>
      <c r="BH129" s="895"/>
      <c r="BI129" s="895"/>
      <c r="BJ129" s="895"/>
      <c r="BK129" s="895"/>
      <c r="BL129" s="895"/>
      <c r="BM129" s="895"/>
      <c r="BN129" s="895"/>
      <c r="BO129" s="895"/>
      <c r="BP129" s="895"/>
      <c r="BQ129" s="895"/>
      <c r="BR129" s="895"/>
      <c r="BS129" s="895"/>
      <c r="BT129" s="895"/>
      <c r="BU129" s="895"/>
      <c r="BV129" s="895"/>
      <c r="BW129" s="895"/>
      <c r="BX129" s="895"/>
      <c r="BY129" s="895"/>
      <c r="BZ129" s="895"/>
      <c r="CA129" s="895"/>
      <c r="CB129" s="895"/>
      <c r="CC129" s="895"/>
      <c r="CD129" s="895"/>
      <c r="CE129" s="895"/>
      <c r="CF129" s="895"/>
      <c r="CG129" s="895"/>
      <c r="CH129" s="895"/>
      <c r="CI129" s="895"/>
      <c r="CJ129" s="895"/>
      <c r="CK129" s="895"/>
      <c r="CL129" s="895"/>
      <c r="CM129" s="895"/>
      <c r="CN129" s="895"/>
      <c r="CO129" s="895"/>
      <c r="CP129" s="895"/>
      <c r="CQ129" s="895"/>
      <c r="CR129" s="895"/>
      <c r="CS129" s="895"/>
      <c r="CT129" s="895"/>
      <c r="CU129" s="895"/>
      <c r="CV129" s="895"/>
      <c r="CW129" s="895"/>
      <c r="CX129" s="895"/>
      <c r="CY129" s="945"/>
      <c r="CZ129" s="944"/>
      <c r="DA129" s="895"/>
      <c r="DB129" s="895"/>
      <c r="DC129" s="895"/>
      <c r="DD129" s="895"/>
      <c r="DE129" s="895"/>
      <c r="DF129" s="895"/>
      <c r="DG129" s="895"/>
      <c r="DH129" s="895"/>
      <c r="DI129" s="895"/>
      <c r="DJ129" s="895"/>
      <c r="DK129" s="895"/>
      <c r="DL129" s="895"/>
      <c r="DM129" s="895"/>
      <c r="DN129" s="895"/>
      <c r="DO129" s="895"/>
      <c r="DP129" s="895"/>
      <c r="DQ129" s="895"/>
      <c r="DR129" s="895"/>
      <c r="DS129" s="895"/>
      <c r="DT129" s="895"/>
      <c r="DU129" s="895"/>
      <c r="DV129" s="895"/>
      <c r="DW129" s="895"/>
    </row>
    <row r="130" spans="2:127" x14ac:dyDescent="0.2">
      <c r="B130" s="918"/>
      <c r="C130" s="919"/>
      <c r="D130" s="920"/>
      <c r="E130" s="920"/>
      <c r="F130" s="920"/>
      <c r="G130" s="920"/>
      <c r="H130" s="920"/>
      <c r="I130" s="920"/>
      <c r="J130" s="920"/>
      <c r="K130" s="920"/>
      <c r="L130" s="920"/>
      <c r="M130" s="920"/>
      <c r="N130" s="920"/>
      <c r="O130" s="920"/>
      <c r="P130" s="920"/>
      <c r="Q130" s="920"/>
      <c r="R130" s="921"/>
      <c r="S130" s="920"/>
      <c r="T130" s="920"/>
      <c r="U130" s="922" t="s">
        <v>502</v>
      </c>
      <c r="V130" s="923" t="s">
        <v>124</v>
      </c>
      <c r="W130" s="917" t="s">
        <v>498</v>
      </c>
      <c r="X130" s="895"/>
      <c r="Y130" s="895"/>
      <c r="Z130" s="895"/>
      <c r="AA130" s="895"/>
      <c r="AB130" s="895"/>
      <c r="AC130" s="895"/>
      <c r="AD130" s="895"/>
      <c r="AE130" s="895"/>
      <c r="AF130" s="895"/>
      <c r="AG130" s="895"/>
      <c r="AH130" s="895"/>
      <c r="AI130" s="895"/>
      <c r="AJ130" s="895"/>
      <c r="AK130" s="895"/>
      <c r="AL130" s="895"/>
      <c r="AM130" s="895"/>
      <c r="AN130" s="895"/>
      <c r="AO130" s="895"/>
      <c r="AP130" s="895"/>
      <c r="AQ130" s="895"/>
      <c r="AR130" s="895"/>
      <c r="AS130" s="895"/>
      <c r="AT130" s="895"/>
      <c r="AU130" s="895"/>
      <c r="AV130" s="895"/>
      <c r="AW130" s="895"/>
      <c r="AX130" s="895"/>
      <c r="AY130" s="895"/>
      <c r="AZ130" s="895"/>
      <c r="BA130" s="895"/>
      <c r="BB130" s="895"/>
      <c r="BC130" s="895"/>
      <c r="BD130" s="895"/>
      <c r="BE130" s="895"/>
      <c r="BF130" s="895"/>
      <c r="BG130" s="895"/>
      <c r="BH130" s="895"/>
      <c r="BI130" s="895"/>
      <c r="BJ130" s="895"/>
      <c r="BK130" s="895"/>
      <c r="BL130" s="895"/>
      <c r="BM130" s="895"/>
      <c r="BN130" s="895"/>
      <c r="BO130" s="895"/>
      <c r="BP130" s="895"/>
      <c r="BQ130" s="895"/>
      <c r="BR130" s="895"/>
      <c r="BS130" s="895"/>
      <c r="BT130" s="895"/>
      <c r="BU130" s="895"/>
      <c r="BV130" s="895"/>
      <c r="BW130" s="895"/>
      <c r="BX130" s="895"/>
      <c r="BY130" s="895"/>
      <c r="BZ130" s="895"/>
      <c r="CA130" s="895"/>
      <c r="CB130" s="895"/>
      <c r="CC130" s="895"/>
      <c r="CD130" s="895"/>
      <c r="CE130" s="895"/>
      <c r="CF130" s="895"/>
      <c r="CG130" s="895"/>
      <c r="CH130" s="895"/>
      <c r="CI130" s="895"/>
      <c r="CJ130" s="895"/>
      <c r="CK130" s="895"/>
      <c r="CL130" s="895"/>
      <c r="CM130" s="895"/>
      <c r="CN130" s="895"/>
      <c r="CO130" s="895"/>
      <c r="CP130" s="895"/>
      <c r="CQ130" s="895"/>
      <c r="CR130" s="895"/>
      <c r="CS130" s="895"/>
      <c r="CT130" s="895"/>
      <c r="CU130" s="895"/>
      <c r="CV130" s="895"/>
      <c r="CW130" s="895"/>
      <c r="CX130" s="895"/>
      <c r="CY130" s="945"/>
      <c r="CZ130" s="944"/>
      <c r="DA130" s="895"/>
      <c r="DB130" s="895"/>
      <c r="DC130" s="895"/>
      <c r="DD130" s="895"/>
      <c r="DE130" s="895"/>
      <c r="DF130" s="895"/>
      <c r="DG130" s="895"/>
      <c r="DH130" s="895"/>
      <c r="DI130" s="895"/>
      <c r="DJ130" s="895"/>
      <c r="DK130" s="895"/>
      <c r="DL130" s="895"/>
      <c r="DM130" s="895"/>
      <c r="DN130" s="895"/>
      <c r="DO130" s="895"/>
      <c r="DP130" s="895"/>
      <c r="DQ130" s="895"/>
      <c r="DR130" s="895"/>
      <c r="DS130" s="895"/>
      <c r="DT130" s="895"/>
      <c r="DU130" s="895"/>
      <c r="DV130" s="895"/>
      <c r="DW130" s="895"/>
    </row>
    <row r="131" spans="2:127" x14ac:dyDescent="0.2">
      <c r="B131" s="918"/>
      <c r="C131" s="919"/>
      <c r="D131" s="920"/>
      <c r="E131" s="920"/>
      <c r="F131" s="920"/>
      <c r="G131" s="920"/>
      <c r="H131" s="920"/>
      <c r="I131" s="920"/>
      <c r="J131" s="920"/>
      <c r="K131" s="920"/>
      <c r="L131" s="920"/>
      <c r="M131" s="920"/>
      <c r="N131" s="920"/>
      <c r="O131" s="920"/>
      <c r="P131" s="920"/>
      <c r="Q131" s="920"/>
      <c r="R131" s="921"/>
      <c r="S131" s="920"/>
      <c r="T131" s="920"/>
      <c r="U131" s="908" t="s">
        <v>503</v>
      </c>
      <c r="V131" s="893" t="s">
        <v>124</v>
      </c>
      <c r="W131" s="917" t="s">
        <v>498</v>
      </c>
      <c r="X131" s="895"/>
      <c r="Y131" s="895"/>
      <c r="Z131" s="895"/>
      <c r="AA131" s="895"/>
      <c r="AB131" s="895"/>
      <c r="AC131" s="895"/>
      <c r="AD131" s="895"/>
      <c r="AE131" s="895"/>
      <c r="AF131" s="895"/>
      <c r="AG131" s="895"/>
      <c r="AH131" s="895"/>
      <c r="AI131" s="895"/>
      <c r="AJ131" s="895"/>
      <c r="AK131" s="895"/>
      <c r="AL131" s="895"/>
      <c r="AM131" s="895"/>
      <c r="AN131" s="895"/>
      <c r="AO131" s="895"/>
      <c r="AP131" s="895"/>
      <c r="AQ131" s="895"/>
      <c r="AR131" s="895"/>
      <c r="AS131" s="895"/>
      <c r="AT131" s="895"/>
      <c r="AU131" s="895"/>
      <c r="AV131" s="895"/>
      <c r="AW131" s="895"/>
      <c r="AX131" s="895"/>
      <c r="AY131" s="895"/>
      <c r="AZ131" s="895"/>
      <c r="BA131" s="895"/>
      <c r="BB131" s="895"/>
      <c r="BC131" s="895"/>
      <c r="BD131" s="895"/>
      <c r="BE131" s="895"/>
      <c r="BF131" s="895"/>
      <c r="BG131" s="895"/>
      <c r="BH131" s="895"/>
      <c r="BI131" s="895"/>
      <c r="BJ131" s="895"/>
      <c r="BK131" s="895"/>
      <c r="BL131" s="895"/>
      <c r="BM131" s="895"/>
      <c r="BN131" s="895"/>
      <c r="BO131" s="895"/>
      <c r="BP131" s="895"/>
      <c r="BQ131" s="895"/>
      <c r="BR131" s="895"/>
      <c r="BS131" s="895"/>
      <c r="BT131" s="895"/>
      <c r="BU131" s="895"/>
      <c r="BV131" s="895"/>
      <c r="BW131" s="895"/>
      <c r="BX131" s="895"/>
      <c r="BY131" s="895"/>
      <c r="BZ131" s="895"/>
      <c r="CA131" s="895"/>
      <c r="CB131" s="895"/>
      <c r="CC131" s="895"/>
      <c r="CD131" s="895"/>
      <c r="CE131" s="895"/>
      <c r="CF131" s="895"/>
      <c r="CG131" s="895"/>
      <c r="CH131" s="895"/>
      <c r="CI131" s="895"/>
      <c r="CJ131" s="895"/>
      <c r="CK131" s="895"/>
      <c r="CL131" s="895"/>
      <c r="CM131" s="895"/>
      <c r="CN131" s="895"/>
      <c r="CO131" s="895"/>
      <c r="CP131" s="895"/>
      <c r="CQ131" s="895"/>
      <c r="CR131" s="895"/>
      <c r="CS131" s="895"/>
      <c r="CT131" s="895"/>
      <c r="CU131" s="895"/>
      <c r="CV131" s="895"/>
      <c r="CW131" s="895"/>
      <c r="CX131" s="895"/>
      <c r="CY131" s="945"/>
      <c r="CZ131" s="944"/>
      <c r="DA131" s="895"/>
      <c r="DB131" s="895"/>
      <c r="DC131" s="895"/>
      <c r="DD131" s="895"/>
      <c r="DE131" s="895"/>
      <c r="DF131" s="895"/>
      <c r="DG131" s="895"/>
      <c r="DH131" s="895"/>
      <c r="DI131" s="895"/>
      <c r="DJ131" s="895"/>
      <c r="DK131" s="895"/>
      <c r="DL131" s="895"/>
      <c r="DM131" s="895"/>
      <c r="DN131" s="895"/>
      <c r="DO131" s="895"/>
      <c r="DP131" s="895"/>
      <c r="DQ131" s="895"/>
      <c r="DR131" s="895"/>
      <c r="DS131" s="895"/>
      <c r="DT131" s="895"/>
      <c r="DU131" s="895"/>
      <c r="DV131" s="895"/>
      <c r="DW131" s="895"/>
    </row>
    <row r="132" spans="2:127" x14ac:dyDescent="0.2">
      <c r="B132" s="924"/>
      <c r="C132" s="919"/>
      <c r="D132" s="920"/>
      <c r="E132" s="920"/>
      <c r="F132" s="920"/>
      <c r="G132" s="920"/>
      <c r="H132" s="920"/>
      <c r="I132" s="920"/>
      <c r="J132" s="920"/>
      <c r="K132" s="920"/>
      <c r="L132" s="920"/>
      <c r="M132" s="920"/>
      <c r="N132" s="920"/>
      <c r="O132" s="920"/>
      <c r="P132" s="920"/>
      <c r="Q132" s="920"/>
      <c r="R132" s="921"/>
      <c r="S132" s="920"/>
      <c r="T132" s="920"/>
      <c r="U132" s="908" t="s">
        <v>504</v>
      </c>
      <c r="V132" s="893" t="s">
        <v>124</v>
      </c>
      <c r="W132" s="917" t="s">
        <v>498</v>
      </c>
      <c r="X132" s="895"/>
      <c r="Y132" s="895"/>
      <c r="Z132" s="895"/>
      <c r="AA132" s="895"/>
      <c r="AB132" s="895"/>
      <c r="AC132" s="895"/>
      <c r="AD132" s="895"/>
      <c r="AE132" s="895"/>
      <c r="AF132" s="895"/>
      <c r="AG132" s="895"/>
      <c r="AH132" s="895"/>
      <c r="AI132" s="895"/>
      <c r="AJ132" s="895"/>
      <c r="AK132" s="895"/>
      <c r="AL132" s="895"/>
      <c r="AM132" s="895"/>
      <c r="AN132" s="895"/>
      <c r="AO132" s="895"/>
      <c r="AP132" s="895"/>
      <c r="AQ132" s="895"/>
      <c r="AR132" s="895"/>
      <c r="AS132" s="895"/>
      <c r="AT132" s="895"/>
      <c r="AU132" s="895"/>
      <c r="AV132" s="895"/>
      <c r="AW132" s="895"/>
      <c r="AX132" s="895"/>
      <c r="AY132" s="895"/>
      <c r="AZ132" s="895"/>
      <c r="BA132" s="895"/>
      <c r="BB132" s="895"/>
      <c r="BC132" s="895"/>
      <c r="BD132" s="895"/>
      <c r="BE132" s="895"/>
      <c r="BF132" s="895"/>
      <c r="BG132" s="895"/>
      <c r="BH132" s="895"/>
      <c r="BI132" s="895"/>
      <c r="BJ132" s="895"/>
      <c r="BK132" s="895"/>
      <c r="BL132" s="895"/>
      <c r="BM132" s="895"/>
      <c r="BN132" s="895"/>
      <c r="BO132" s="895"/>
      <c r="BP132" s="895"/>
      <c r="BQ132" s="895"/>
      <c r="BR132" s="895"/>
      <c r="BS132" s="895"/>
      <c r="BT132" s="895"/>
      <c r="BU132" s="895"/>
      <c r="BV132" s="895"/>
      <c r="BW132" s="895"/>
      <c r="BX132" s="895"/>
      <c r="BY132" s="895"/>
      <c r="BZ132" s="895"/>
      <c r="CA132" s="895"/>
      <c r="CB132" s="895"/>
      <c r="CC132" s="895"/>
      <c r="CD132" s="895"/>
      <c r="CE132" s="895"/>
      <c r="CF132" s="895"/>
      <c r="CG132" s="895"/>
      <c r="CH132" s="895"/>
      <c r="CI132" s="895"/>
      <c r="CJ132" s="895"/>
      <c r="CK132" s="895"/>
      <c r="CL132" s="895"/>
      <c r="CM132" s="895"/>
      <c r="CN132" s="895"/>
      <c r="CO132" s="895"/>
      <c r="CP132" s="895"/>
      <c r="CQ132" s="895"/>
      <c r="CR132" s="895"/>
      <c r="CS132" s="895"/>
      <c r="CT132" s="895"/>
      <c r="CU132" s="895"/>
      <c r="CV132" s="895"/>
      <c r="CW132" s="895"/>
      <c r="CX132" s="895"/>
      <c r="CY132" s="945"/>
      <c r="CZ132" s="944"/>
      <c r="DA132" s="895"/>
      <c r="DB132" s="895"/>
      <c r="DC132" s="895"/>
      <c r="DD132" s="895"/>
      <c r="DE132" s="895"/>
      <c r="DF132" s="895"/>
      <c r="DG132" s="895"/>
      <c r="DH132" s="895"/>
      <c r="DI132" s="895"/>
      <c r="DJ132" s="895"/>
      <c r="DK132" s="895"/>
      <c r="DL132" s="895"/>
      <c r="DM132" s="895"/>
      <c r="DN132" s="895"/>
      <c r="DO132" s="895"/>
      <c r="DP132" s="895"/>
      <c r="DQ132" s="895"/>
      <c r="DR132" s="895"/>
      <c r="DS132" s="895"/>
      <c r="DT132" s="895"/>
      <c r="DU132" s="895"/>
      <c r="DV132" s="895"/>
      <c r="DW132" s="895"/>
    </row>
    <row r="133" spans="2:127" x14ac:dyDescent="0.2">
      <c r="B133" s="924"/>
      <c r="C133" s="919"/>
      <c r="D133" s="920"/>
      <c r="E133" s="920"/>
      <c r="F133" s="920"/>
      <c r="G133" s="920"/>
      <c r="H133" s="920"/>
      <c r="I133" s="920"/>
      <c r="J133" s="920"/>
      <c r="K133" s="920"/>
      <c r="L133" s="920"/>
      <c r="M133" s="920"/>
      <c r="N133" s="920"/>
      <c r="O133" s="920"/>
      <c r="P133" s="920"/>
      <c r="Q133" s="920"/>
      <c r="R133" s="921"/>
      <c r="S133" s="920"/>
      <c r="T133" s="920"/>
      <c r="U133" s="908" t="s">
        <v>505</v>
      </c>
      <c r="V133" s="893" t="s">
        <v>124</v>
      </c>
      <c r="W133" s="917" t="s">
        <v>498</v>
      </c>
      <c r="X133" s="895"/>
      <c r="Y133" s="895"/>
      <c r="Z133" s="895"/>
      <c r="AA133" s="895"/>
      <c r="AB133" s="895"/>
      <c r="AC133" s="895"/>
      <c r="AD133" s="895"/>
      <c r="AE133" s="895"/>
      <c r="AF133" s="895"/>
      <c r="AG133" s="895"/>
      <c r="AH133" s="895"/>
      <c r="AI133" s="895"/>
      <c r="AJ133" s="895"/>
      <c r="AK133" s="895"/>
      <c r="AL133" s="895"/>
      <c r="AM133" s="895"/>
      <c r="AN133" s="895"/>
      <c r="AO133" s="895"/>
      <c r="AP133" s="895"/>
      <c r="AQ133" s="895"/>
      <c r="AR133" s="895"/>
      <c r="AS133" s="895"/>
      <c r="AT133" s="895"/>
      <c r="AU133" s="895"/>
      <c r="AV133" s="895"/>
      <c r="AW133" s="895"/>
      <c r="AX133" s="895"/>
      <c r="AY133" s="895"/>
      <c r="AZ133" s="895"/>
      <c r="BA133" s="895"/>
      <c r="BB133" s="895"/>
      <c r="BC133" s="895"/>
      <c r="BD133" s="895"/>
      <c r="BE133" s="895"/>
      <c r="BF133" s="895"/>
      <c r="BG133" s="895"/>
      <c r="BH133" s="895"/>
      <c r="BI133" s="895"/>
      <c r="BJ133" s="895"/>
      <c r="BK133" s="895"/>
      <c r="BL133" s="895"/>
      <c r="BM133" s="895"/>
      <c r="BN133" s="895"/>
      <c r="BO133" s="895"/>
      <c r="BP133" s="895"/>
      <c r="BQ133" s="895"/>
      <c r="BR133" s="895"/>
      <c r="BS133" s="895"/>
      <c r="BT133" s="895"/>
      <c r="BU133" s="895"/>
      <c r="BV133" s="895"/>
      <c r="BW133" s="895"/>
      <c r="BX133" s="895"/>
      <c r="BY133" s="895"/>
      <c r="BZ133" s="895"/>
      <c r="CA133" s="895"/>
      <c r="CB133" s="895"/>
      <c r="CC133" s="895"/>
      <c r="CD133" s="895"/>
      <c r="CE133" s="895"/>
      <c r="CF133" s="895"/>
      <c r="CG133" s="895"/>
      <c r="CH133" s="895"/>
      <c r="CI133" s="895"/>
      <c r="CJ133" s="895"/>
      <c r="CK133" s="895"/>
      <c r="CL133" s="895"/>
      <c r="CM133" s="895"/>
      <c r="CN133" s="895"/>
      <c r="CO133" s="895"/>
      <c r="CP133" s="895"/>
      <c r="CQ133" s="895"/>
      <c r="CR133" s="895"/>
      <c r="CS133" s="895"/>
      <c r="CT133" s="895"/>
      <c r="CU133" s="895"/>
      <c r="CV133" s="895"/>
      <c r="CW133" s="895"/>
      <c r="CX133" s="895"/>
      <c r="CY133" s="945"/>
      <c r="CZ133" s="944"/>
      <c r="DA133" s="895"/>
      <c r="DB133" s="895"/>
      <c r="DC133" s="895"/>
      <c r="DD133" s="895"/>
      <c r="DE133" s="895"/>
      <c r="DF133" s="895"/>
      <c r="DG133" s="895"/>
      <c r="DH133" s="895"/>
      <c r="DI133" s="895"/>
      <c r="DJ133" s="895"/>
      <c r="DK133" s="895"/>
      <c r="DL133" s="895"/>
      <c r="DM133" s="895"/>
      <c r="DN133" s="895"/>
      <c r="DO133" s="895"/>
      <c r="DP133" s="895"/>
      <c r="DQ133" s="895"/>
      <c r="DR133" s="895"/>
      <c r="DS133" s="895"/>
      <c r="DT133" s="895"/>
      <c r="DU133" s="895"/>
      <c r="DV133" s="895"/>
      <c r="DW133" s="895"/>
    </row>
    <row r="134" spans="2:127" x14ac:dyDescent="0.2">
      <c r="B134" s="924"/>
      <c r="C134" s="919"/>
      <c r="D134" s="920"/>
      <c r="E134" s="920"/>
      <c r="F134" s="920"/>
      <c r="G134" s="920"/>
      <c r="H134" s="920"/>
      <c r="I134" s="920"/>
      <c r="J134" s="920"/>
      <c r="K134" s="920"/>
      <c r="L134" s="920"/>
      <c r="M134" s="920"/>
      <c r="N134" s="920"/>
      <c r="O134" s="920"/>
      <c r="P134" s="920"/>
      <c r="Q134" s="920"/>
      <c r="R134" s="921"/>
      <c r="S134" s="920"/>
      <c r="T134" s="920"/>
      <c r="U134" s="908" t="s">
        <v>506</v>
      </c>
      <c r="V134" s="893" t="s">
        <v>124</v>
      </c>
      <c r="W134" s="917" t="s">
        <v>498</v>
      </c>
      <c r="X134" s="895"/>
      <c r="Y134" s="895"/>
      <c r="Z134" s="895"/>
      <c r="AA134" s="895"/>
      <c r="AB134" s="895"/>
      <c r="AC134" s="895"/>
      <c r="AD134" s="895"/>
      <c r="AE134" s="895"/>
      <c r="AF134" s="895"/>
      <c r="AG134" s="895"/>
      <c r="AH134" s="895"/>
      <c r="AI134" s="895"/>
      <c r="AJ134" s="895"/>
      <c r="AK134" s="895"/>
      <c r="AL134" s="895"/>
      <c r="AM134" s="895"/>
      <c r="AN134" s="895"/>
      <c r="AO134" s="895"/>
      <c r="AP134" s="895"/>
      <c r="AQ134" s="895"/>
      <c r="AR134" s="895"/>
      <c r="AS134" s="895"/>
      <c r="AT134" s="895"/>
      <c r="AU134" s="895"/>
      <c r="AV134" s="895"/>
      <c r="AW134" s="895"/>
      <c r="AX134" s="895"/>
      <c r="AY134" s="895"/>
      <c r="AZ134" s="895"/>
      <c r="BA134" s="895"/>
      <c r="BB134" s="895"/>
      <c r="BC134" s="895"/>
      <c r="BD134" s="895"/>
      <c r="BE134" s="895"/>
      <c r="BF134" s="895"/>
      <c r="BG134" s="895"/>
      <c r="BH134" s="895"/>
      <c r="BI134" s="895"/>
      <c r="BJ134" s="895"/>
      <c r="BK134" s="895"/>
      <c r="BL134" s="895"/>
      <c r="BM134" s="895"/>
      <c r="BN134" s="895"/>
      <c r="BO134" s="895"/>
      <c r="BP134" s="895"/>
      <c r="BQ134" s="895"/>
      <c r="BR134" s="895"/>
      <c r="BS134" s="895"/>
      <c r="BT134" s="895"/>
      <c r="BU134" s="895"/>
      <c r="BV134" s="895"/>
      <c r="BW134" s="895"/>
      <c r="BX134" s="895"/>
      <c r="BY134" s="895"/>
      <c r="BZ134" s="895"/>
      <c r="CA134" s="895"/>
      <c r="CB134" s="895"/>
      <c r="CC134" s="895"/>
      <c r="CD134" s="895"/>
      <c r="CE134" s="895"/>
      <c r="CF134" s="895"/>
      <c r="CG134" s="895"/>
      <c r="CH134" s="895"/>
      <c r="CI134" s="895"/>
      <c r="CJ134" s="895"/>
      <c r="CK134" s="895"/>
      <c r="CL134" s="895"/>
      <c r="CM134" s="895"/>
      <c r="CN134" s="895"/>
      <c r="CO134" s="895"/>
      <c r="CP134" s="895"/>
      <c r="CQ134" s="895"/>
      <c r="CR134" s="895"/>
      <c r="CS134" s="895"/>
      <c r="CT134" s="895"/>
      <c r="CU134" s="895"/>
      <c r="CV134" s="895"/>
      <c r="CW134" s="895"/>
      <c r="CX134" s="895"/>
      <c r="CY134" s="945"/>
      <c r="CZ134" s="944"/>
      <c r="DA134" s="895"/>
      <c r="DB134" s="895"/>
      <c r="DC134" s="895"/>
      <c r="DD134" s="895"/>
      <c r="DE134" s="895"/>
      <c r="DF134" s="895"/>
      <c r="DG134" s="895"/>
      <c r="DH134" s="895"/>
      <c r="DI134" s="895"/>
      <c r="DJ134" s="895"/>
      <c r="DK134" s="895"/>
      <c r="DL134" s="895"/>
      <c r="DM134" s="895"/>
      <c r="DN134" s="895"/>
      <c r="DO134" s="895"/>
      <c r="DP134" s="895"/>
      <c r="DQ134" s="895"/>
      <c r="DR134" s="895"/>
      <c r="DS134" s="895"/>
      <c r="DT134" s="895"/>
      <c r="DU134" s="895"/>
      <c r="DV134" s="895"/>
      <c r="DW134" s="895"/>
    </row>
    <row r="135" spans="2:127" x14ac:dyDescent="0.2">
      <c r="B135" s="924"/>
      <c r="C135" s="919"/>
      <c r="D135" s="920"/>
      <c r="E135" s="920"/>
      <c r="F135" s="920"/>
      <c r="G135" s="920"/>
      <c r="H135" s="920"/>
      <c r="I135" s="920"/>
      <c r="J135" s="920"/>
      <c r="K135" s="920"/>
      <c r="L135" s="920"/>
      <c r="M135" s="920"/>
      <c r="N135" s="920"/>
      <c r="O135" s="920"/>
      <c r="P135" s="920"/>
      <c r="Q135" s="920"/>
      <c r="R135" s="921"/>
      <c r="S135" s="920"/>
      <c r="T135" s="920"/>
      <c r="U135" s="925" t="s">
        <v>507</v>
      </c>
      <c r="V135" s="893" t="s">
        <v>124</v>
      </c>
      <c r="W135" s="917" t="s">
        <v>498</v>
      </c>
      <c r="X135" s="946"/>
      <c r="Y135" s="946"/>
      <c r="Z135" s="946"/>
      <c r="AA135" s="946"/>
      <c r="AB135" s="946"/>
      <c r="AC135" s="946"/>
      <c r="AD135" s="946"/>
      <c r="AE135" s="946"/>
      <c r="AF135" s="946"/>
      <c r="AG135" s="946"/>
      <c r="AH135" s="946"/>
      <c r="AI135" s="946"/>
      <c r="AJ135" s="946"/>
      <c r="AK135" s="946"/>
      <c r="AL135" s="946"/>
      <c r="AM135" s="946"/>
      <c r="AN135" s="946"/>
      <c r="AO135" s="946"/>
      <c r="AP135" s="946"/>
      <c r="AQ135" s="946"/>
      <c r="AR135" s="946"/>
      <c r="AS135" s="946"/>
      <c r="AT135" s="946"/>
      <c r="AU135" s="946"/>
      <c r="AV135" s="946"/>
      <c r="AW135" s="946"/>
      <c r="AX135" s="946"/>
      <c r="AY135" s="946"/>
      <c r="AZ135" s="946"/>
      <c r="BA135" s="946"/>
      <c r="BB135" s="946"/>
      <c r="BC135" s="946"/>
      <c r="BD135" s="946"/>
      <c r="BE135" s="946"/>
      <c r="BF135" s="946"/>
      <c r="BG135" s="946"/>
      <c r="BH135" s="946"/>
      <c r="BI135" s="946"/>
      <c r="BJ135" s="946"/>
      <c r="BK135" s="946"/>
      <c r="BL135" s="946"/>
      <c r="BM135" s="946"/>
      <c r="BN135" s="946"/>
      <c r="BO135" s="946"/>
      <c r="BP135" s="946"/>
      <c r="BQ135" s="946"/>
      <c r="BR135" s="946"/>
      <c r="BS135" s="946"/>
      <c r="BT135" s="946"/>
      <c r="BU135" s="946"/>
      <c r="BV135" s="946"/>
      <c r="BW135" s="946"/>
      <c r="BX135" s="946"/>
      <c r="BY135" s="946"/>
      <c r="BZ135" s="946"/>
      <c r="CA135" s="946"/>
      <c r="CB135" s="946"/>
      <c r="CC135" s="946"/>
      <c r="CD135" s="946"/>
      <c r="CE135" s="946"/>
      <c r="CF135" s="946"/>
      <c r="CG135" s="946"/>
      <c r="CH135" s="946"/>
      <c r="CI135" s="946"/>
      <c r="CJ135" s="946"/>
      <c r="CK135" s="946"/>
      <c r="CL135" s="946"/>
      <c r="CM135" s="946"/>
      <c r="CN135" s="946"/>
      <c r="CO135" s="946"/>
      <c r="CP135" s="946"/>
      <c r="CQ135" s="946"/>
      <c r="CR135" s="946"/>
      <c r="CS135" s="946"/>
      <c r="CT135" s="946"/>
      <c r="CU135" s="946"/>
      <c r="CV135" s="946"/>
      <c r="CW135" s="946"/>
      <c r="CX135" s="946"/>
      <c r="CY135" s="945"/>
      <c r="CZ135" s="944"/>
      <c r="DA135" s="946"/>
      <c r="DB135" s="946"/>
      <c r="DC135" s="946"/>
      <c r="DD135" s="946"/>
      <c r="DE135" s="946"/>
      <c r="DF135" s="946"/>
      <c r="DG135" s="946"/>
      <c r="DH135" s="946"/>
      <c r="DI135" s="946"/>
      <c r="DJ135" s="946"/>
      <c r="DK135" s="946"/>
      <c r="DL135" s="946"/>
      <c r="DM135" s="946"/>
      <c r="DN135" s="946"/>
      <c r="DO135" s="946"/>
      <c r="DP135" s="946"/>
      <c r="DQ135" s="946"/>
      <c r="DR135" s="946"/>
      <c r="DS135" s="946"/>
      <c r="DT135" s="946"/>
      <c r="DU135" s="946"/>
      <c r="DV135" s="946"/>
      <c r="DW135" s="946"/>
    </row>
    <row r="136" spans="2:127" ht="15.75" thickBot="1" x14ac:dyDescent="0.25">
      <c r="B136" s="929"/>
      <c r="C136" s="930"/>
      <c r="D136" s="931"/>
      <c r="E136" s="931"/>
      <c r="F136" s="931"/>
      <c r="G136" s="931"/>
      <c r="H136" s="931"/>
      <c r="I136" s="931"/>
      <c r="J136" s="931"/>
      <c r="K136" s="931"/>
      <c r="L136" s="931"/>
      <c r="M136" s="931"/>
      <c r="N136" s="931"/>
      <c r="O136" s="931"/>
      <c r="P136" s="931"/>
      <c r="Q136" s="931"/>
      <c r="R136" s="932"/>
      <c r="S136" s="931"/>
      <c r="T136" s="931"/>
      <c r="U136" s="933" t="s">
        <v>127</v>
      </c>
      <c r="V136" s="934" t="s">
        <v>508</v>
      </c>
      <c r="W136" s="935" t="s">
        <v>498</v>
      </c>
      <c r="X136" s="936">
        <f>SUM(X125:X135)</f>
        <v>313.90800000000002</v>
      </c>
      <c r="Y136" s="936">
        <f t="shared" ref="Y136:CJ136" si="26">SUM(Y125:Y135)</f>
        <v>324.81599999999997</v>
      </c>
      <c r="Z136" s="936">
        <f t="shared" si="26"/>
        <v>962.50400000000002</v>
      </c>
      <c r="AA136" s="936">
        <f t="shared" si="26"/>
        <v>1621.972</v>
      </c>
      <c r="AB136" s="936">
        <f t="shared" si="26"/>
        <v>2303.2199999999998</v>
      </c>
      <c r="AC136" s="936">
        <f t="shared" si="26"/>
        <v>2692.34</v>
      </c>
      <c r="AD136" s="936">
        <f t="shared" si="26"/>
        <v>4973.7079999999996</v>
      </c>
      <c r="AE136" s="936">
        <f t="shared" si="26"/>
        <v>6703.5079999999998</v>
      </c>
      <c r="AF136" s="936">
        <f t="shared" si="26"/>
        <v>6921.308</v>
      </c>
      <c r="AG136" s="936">
        <f t="shared" si="26"/>
        <v>7139.1080000000002</v>
      </c>
      <c r="AH136" s="936">
        <f t="shared" si="26"/>
        <v>1089.1079999999999</v>
      </c>
      <c r="AI136" s="936">
        <f t="shared" si="26"/>
        <v>1089.1079999999999</v>
      </c>
      <c r="AJ136" s="936">
        <f t="shared" si="26"/>
        <v>1089.1079999999999</v>
      </c>
      <c r="AK136" s="936">
        <f t="shared" si="26"/>
        <v>1089.1079999999999</v>
      </c>
      <c r="AL136" s="936">
        <f t="shared" si="26"/>
        <v>1089.1079999999999</v>
      </c>
      <c r="AM136" s="936">
        <f t="shared" si="26"/>
        <v>1089.1079999999999</v>
      </c>
      <c r="AN136" s="936">
        <f t="shared" si="26"/>
        <v>1089.1079999999999</v>
      </c>
      <c r="AO136" s="936">
        <f t="shared" si="26"/>
        <v>1089.1079999999999</v>
      </c>
      <c r="AP136" s="936">
        <f t="shared" si="26"/>
        <v>1089.1079999999999</v>
      </c>
      <c r="AQ136" s="936">
        <f t="shared" si="26"/>
        <v>1089.1079999999999</v>
      </c>
      <c r="AR136" s="936">
        <f t="shared" si="26"/>
        <v>1089.1079999999999</v>
      </c>
      <c r="AS136" s="936">
        <f t="shared" si="26"/>
        <v>1089.1079999999999</v>
      </c>
      <c r="AT136" s="936">
        <f t="shared" si="26"/>
        <v>1089.1079999999999</v>
      </c>
      <c r="AU136" s="936">
        <f t="shared" si="26"/>
        <v>1089.1079999999999</v>
      </c>
      <c r="AV136" s="936">
        <f t="shared" si="26"/>
        <v>1089.1079999999999</v>
      </c>
      <c r="AW136" s="936">
        <f t="shared" si="26"/>
        <v>1089.1079999999999</v>
      </c>
      <c r="AX136" s="936">
        <f t="shared" si="26"/>
        <v>1089.1079999999999</v>
      </c>
      <c r="AY136" s="936">
        <f t="shared" si="26"/>
        <v>1089.1079999999999</v>
      </c>
      <c r="AZ136" s="936">
        <f t="shared" si="26"/>
        <v>1089.1079999999999</v>
      </c>
      <c r="BA136" s="936">
        <f t="shared" si="26"/>
        <v>1089.1079999999999</v>
      </c>
      <c r="BB136" s="936">
        <f t="shared" si="26"/>
        <v>1089.1079999999999</v>
      </c>
      <c r="BC136" s="936">
        <f t="shared" si="26"/>
        <v>1089.1079999999999</v>
      </c>
      <c r="BD136" s="936">
        <f t="shared" si="26"/>
        <v>1089.1079999999999</v>
      </c>
      <c r="BE136" s="936">
        <f t="shared" si="26"/>
        <v>1089.1079999999999</v>
      </c>
      <c r="BF136" s="936">
        <f t="shared" si="26"/>
        <v>1089.1079999999999</v>
      </c>
      <c r="BG136" s="936">
        <f t="shared" si="26"/>
        <v>1089.1079999999999</v>
      </c>
      <c r="BH136" s="936">
        <f t="shared" si="26"/>
        <v>1089.1079999999999</v>
      </c>
      <c r="BI136" s="936">
        <f t="shared" si="26"/>
        <v>1089.1079999999999</v>
      </c>
      <c r="BJ136" s="936">
        <f t="shared" si="26"/>
        <v>1089.1079999999999</v>
      </c>
      <c r="BK136" s="936">
        <f t="shared" si="26"/>
        <v>1089.1079999999999</v>
      </c>
      <c r="BL136" s="936">
        <f t="shared" si="26"/>
        <v>1089.1079999999999</v>
      </c>
      <c r="BM136" s="936">
        <f t="shared" si="26"/>
        <v>1089.1079999999999</v>
      </c>
      <c r="BN136" s="936">
        <f t="shared" si="26"/>
        <v>1089.1079999999999</v>
      </c>
      <c r="BO136" s="936">
        <f t="shared" si="26"/>
        <v>1089.1079999999999</v>
      </c>
      <c r="BP136" s="936">
        <f t="shared" si="26"/>
        <v>1089.1079999999999</v>
      </c>
      <c r="BQ136" s="936">
        <f t="shared" si="26"/>
        <v>1089.1079999999999</v>
      </c>
      <c r="BR136" s="936">
        <f t="shared" si="26"/>
        <v>1089.1079999999999</v>
      </c>
      <c r="BS136" s="936">
        <f t="shared" si="26"/>
        <v>1089.1079999999999</v>
      </c>
      <c r="BT136" s="936">
        <f t="shared" si="26"/>
        <v>1089.1079999999999</v>
      </c>
      <c r="BU136" s="936">
        <f t="shared" si="26"/>
        <v>1089.1079999999999</v>
      </c>
      <c r="BV136" s="936">
        <f t="shared" si="26"/>
        <v>1089.1079999999999</v>
      </c>
      <c r="BW136" s="936">
        <f t="shared" si="26"/>
        <v>1089.1079999999999</v>
      </c>
      <c r="BX136" s="936">
        <f t="shared" si="26"/>
        <v>1089.1079999999999</v>
      </c>
      <c r="BY136" s="936">
        <f t="shared" si="26"/>
        <v>1089.1079999999999</v>
      </c>
      <c r="BZ136" s="936">
        <f t="shared" si="26"/>
        <v>1089.1079999999999</v>
      </c>
      <c r="CA136" s="936">
        <f t="shared" si="26"/>
        <v>1089.1079999999999</v>
      </c>
      <c r="CB136" s="936">
        <f t="shared" si="26"/>
        <v>1089.1079999999999</v>
      </c>
      <c r="CC136" s="936">
        <f t="shared" si="26"/>
        <v>1089.1079999999999</v>
      </c>
      <c r="CD136" s="936">
        <f t="shared" si="26"/>
        <v>1089.1079999999999</v>
      </c>
      <c r="CE136" s="936">
        <f t="shared" si="26"/>
        <v>1089.1079999999999</v>
      </c>
      <c r="CF136" s="936">
        <f t="shared" si="26"/>
        <v>1089.1079999999999</v>
      </c>
      <c r="CG136" s="936">
        <f t="shared" si="26"/>
        <v>1089.1079999999999</v>
      </c>
      <c r="CH136" s="936">
        <f t="shared" si="26"/>
        <v>1089.1079999999999</v>
      </c>
      <c r="CI136" s="936">
        <f t="shared" si="26"/>
        <v>1089.1079999999999</v>
      </c>
      <c r="CJ136" s="936">
        <f t="shared" si="26"/>
        <v>1089.1079999999999</v>
      </c>
      <c r="CK136" s="936">
        <f t="shared" ref="CK136:DW136" si="27">SUM(CK125:CK135)</f>
        <v>1089.1079999999999</v>
      </c>
      <c r="CL136" s="936">
        <f t="shared" si="27"/>
        <v>1089.1079999999999</v>
      </c>
      <c r="CM136" s="936">
        <f t="shared" si="27"/>
        <v>1089.1079999999999</v>
      </c>
      <c r="CN136" s="936">
        <f t="shared" si="27"/>
        <v>1089.1079999999999</v>
      </c>
      <c r="CO136" s="936">
        <f t="shared" si="27"/>
        <v>1089.1079999999999</v>
      </c>
      <c r="CP136" s="936">
        <f t="shared" si="27"/>
        <v>1089.1079999999999</v>
      </c>
      <c r="CQ136" s="936">
        <f t="shared" si="27"/>
        <v>1089.1079999999999</v>
      </c>
      <c r="CR136" s="936">
        <f t="shared" si="27"/>
        <v>1089.1079999999999</v>
      </c>
      <c r="CS136" s="936">
        <f t="shared" si="27"/>
        <v>1089.1079999999999</v>
      </c>
      <c r="CT136" s="936">
        <f t="shared" si="27"/>
        <v>1089.1079999999999</v>
      </c>
      <c r="CU136" s="936">
        <f t="shared" si="27"/>
        <v>1089.1079999999999</v>
      </c>
      <c r="CV136" s="936">
        <f t="shared" si="27"/>
        <v>1089.1079999999999</v>
      </c>
      <c r="CW136" s="936">
        <f t="shared" si="27"/>
        <v>1089.1079999999999</v>
      </c>
      <c r="CX136" s="936">
        <f t="shared" si="27"/>
        <v>1089.1079999999999</v>
      </c>
      <c r="CY136" s="937">
        <f t="shared" si="27"/>
        <v>1089.1079999999999</v>
      </c>
      <c r="CZ136" s="937">
        <f t="shared" si="27"/>
        <v>0</v>
      </c>
      <c r="DA136" s="937">
        <f t="shared" si="27"/>
        <v>0</v>
      </c>
      <c r="DB136" s="937">
        <f t="shared" si="27"/>
        <v>0</v>
      </c>
      <c r="DC136" s="937">
        <f t="shared" si="27"/>
        <v>0</v>
      </c>
      <c r="DD136" s="937">
        <f t="shared" si="27"/>
        <v>0</v>
      </c>
      <c r="DE136" s="937">
        <f t="shared" si="27"/>
        <v>0</v>
      </c>
      <c r="DF136" s="937">
        <f t="shared" si="27"/>
        <v>0</v>
      </c>
      <c r="DG136" s="937">
        <f t="shared" si="27"/>
        <v>0</v>
      </c>
      <c r="DH136" s="937">
        <f t="shared" si="27"/>
        <v>0</v>
      </c>
      <c r="DI136" s="937">
        <f t="shared" si="27"/>
        <v>0</v>
      </c>
      <c r="DJ136" s="937">
        <f t="shared" si="27"/>
        <v>0</v>
      </c>
      <c r="DK136" s="937">
        <f t="shared" si="27"/>
        <v>0</v>
      </c>
      <c r="DL136" s="937">
        <f t="shared" si="27"/>
        <v>0</v>
      </c>
      <c r="DM136" s="937">
        <f t="shared" si="27"/>
        <v>0</v>
      </c>
      <c r="DN136" s="937">
        <f t="shared" si="27"/>
        <v>0</v>
      </c>
      <c r="DO136" s="937">
        <f t="shared" si="27"/>
        <v>0</v>
      </c>
      <c r="DP136" s="937">
        <f t="shared" si="27"/>
        <v>0</v>
      </c>
      <c r="DQ136" s="937">
        <f t="shared" si="27"/>
        <v>0</v>
      </c>
      <c r="DR136" s="937">
        <f t="shared" si="27"/>
        <v>0</v>
      </c>
      <c r="DS136" s="937">
        <f t="shared" si="27"/>
        <v>0</v>
      </c>
      <c r="DT136" s="937">
        <f t="shared" si="27"/>
        <v>0</v>
      </c>
      <c r="DU136" s="937">
        <f t="shared" si="27"/>
        <v>0</v>
      </c>
      <c r="DV136" s="937">
        <f t="shared" si="27"/>
        <v>0</v>
      </c>
      <c r="DW136" s="937">
        <f t="shared" si="27"/>
        <v>0</v>
      </c>
    </row>
    <row r="137" spans="2:127" ht="28.5" x14ac:dyDescent="0.2">
      <c r="B137" s="881"/>
      <c r="C137" s="943" t="s">
        <v>903</v>
      </c>
      <c r="D137" s="883" t="s">
        <v>904</v>
      </c>
      <c r="E137" s="884" t="s">
        <v>552</v>
      </c>
      <c r="F137" s="885" t="s">
        <v>780</v>
      </c>
      <c r="G137" s="886" t="s">
        <v>781</v>
      </c>
      <c r="H137" s="887" t="s">
        <v>495</v>
      </c>
      <c r="I137" s="888">
        <f>MAX(X137:AV137)</f>
        <v>12.4</v>
      </c>
      <c r="J137" s="887">
        <f>SUMPRODUCT($X$2:$CY$2,$X137:$CY137)*365</f>
        <v>90168.470418830722</v>
      </c>
      <c r="K137" s="887">
        <f>SUMPRODUCT($X$2:$CY$2,$X138:$CY138)+SUMPRODUCT($X$2:$CY$2,$X139:$CY139)+SUMPRODUCT($X$2:$CY$2,$X140:$CY140)</f>
        <v>74816.874628534046</v>
      </c>
      <c r="L137" s="887">
        <f>SUMPRODUCT($X$2:$CY$2,$X141:$CY141) +SUMPRODUCT($X$2:$CY$2,$X142:$CY142)</f>
        <v>0</v>
      </c>
      <c r="M137" s="887">
        <f>SUMPRODUCT($X$2:$CY$2,$X143:$CY143)</f>
        <v>0</v>
      </c>
      <c r="N137" s="887">
        <f>SUMPRODUCT($X$2:$CY$2,$X146:$CY146) +SUMPRODUCT($X$2:$CY$2,$X147:$CY147)</f>
        <v>0</v>
      </c>
      <c r="O137" s="887">
        <f>SUMPRODUCT($X$2:$CY$2,$X144:$CY144) +SUMPRODUCT($X$2:$CY$2,$X145:$CY145) +SUMPRODUCT($X$2:$CY$2,$X148:$CY148)</f>
        <v>0</v>
      </c>
      <c r="P137" s="887">
        <f>SUM(K137:O137)</f>
        <v>74816.874628534046</v>
      </c>
      <c r="Q137" s="887">
        <f>(SUM(K137:M137)*100000)/(J137*1000)</f>
        <v>82.97454119051946</v>
      </c>
      <c r="R137" s="889">
        <f>(P137*100000)/(J137*1000)</f>
        <v>82.97454119051946</v>
      </c>
      <c r="S137" s="890" t="s">
        <v>782</v>
      </c>
      <c r="T137" s="891" t="s">
        <v>782</v>
      </c>
      <c r="U137" s="892" t="s">
        <v>496</v>
      </c>
      <c r="V137" s="893" t="s">
        <v>124</v>
      </c>
      <c r="W137" s="894" t="s">
        <v>75</v>
      </c>
      <c r="X137" s="895"/>
      <c r="Y137" s="895"/>
      <c r="Z137" s="895"/>
      <c r="AA137" s="895"/>
      <c r="AB137" s="895"/>
      <c r="AC137" s="895"/>
      <c r="AD137" s="895"/>
      <c r="AE137" s="895"/>
      <c r="AF137" s="895"/>
      <c r="AG137" s="895"/>
      <c r="AH137" s="895">
        <v>12.4</v>
      </c>
      <c r="AI137" s="895">
        <v>12.4</v>
      </c>
      <c r="AJ137" s="895">
        <v>12.4</v>
      </c>
      <c r="AK137" s="895">
        <v>12.4</v>
      </c>
      <c r="AL137" s="895">
        <v>12.4</v>
      </c>
      <c r="AM137" s="895">
        <v>12.4</v>
      </c>
      <c r="AN137" s="895">
        <v>12.4</v>
      </c>
      <c r="AO137" s="895">
        <v>12.4</v>
      </c>
      <c r="AP137" s="895">
        <v>12.4</v>
      </c>
      <c r="AQ137" s="895">
        <v>12.4</v>
      </c>
      <c r="AR137" s="895">
        <v>12.4</v>
      </c>
      <c r="AS137" s="895">
        <v>12.4</v>
      </c>
      <c r="AT137" s="895">
        <v>12.4</v>
      </c>
      <c r="AU137" s="895">
        <v>12.4</v>
      </c>
      <c r="AV137" s="895">
        <v>12.4</v>
      </c>
      <c r="AW137" s="895">
        <v>12.4</v>
      </c>
      <c r="AX137" s="895">
        <v>12.4</v>
      </c>
      <c r="AY137" s="895">
        <v>12.4</v>
      </c>
      <c r="AZ137" s="895">
        <v>12.4</v>
      </c>
      <c r="BA137" s="895">
        <v>12.4</v>
      </c>
      <c r="BB137" s="895">
        <v>12.4</v>
      </c>
      <c r="BC137" s="895">
        <v>12.4</v>
      </c>
      <c r="BD137" s="895">
        <v>12.4</v>
      </c>
      <c r="BE137" s="895">
        <v>12.4</v>
      </c>
      <c r="BF137" s="895">
        <v>12.4</v>
      </c>
      <c r="BG137" s="895">
        <v>12.4</v>
      </c>
      <c r="BH137" s="895">
        <v>12.4</v>
      </c>
      <c r="BI137" s="895">
        <v>12.4</v>
      </c>
      <c r="BJ137" s="895">
        <v>12.4</v>
      </c>
      <c r="BK137" s="895">
        <v>12.4</v>
      </c>
      <c r="BL137" s="895">
        <v>12.4</v>
      </c>
      <c r="BM137" s="895">
        <v>12.4</v>
      </c>
      <c r="BN137" s="895">
        <v>12.4</v>
      </c>
      <c r="BO137" s="895">
        <v>12.4</v>
      </c>
      <c r="BP137" s="895">
        <v>12.4</v>
      </c>
      <c r="BQ137" s="895">
        <v>12.4</v>
      </c>
      <c r="BR137" s="895">
        <v>12.4</v>
      </c>
      <c r="BS137" s="895">
        <v>12.4</v>
      </c>
      <c r="BT137" s="895">
        <v>12.4</v>
      </c>
      <c r="BU137" s="895">
        <v>12.4</v>
      </c>
      <c r="BV137" s="895">
        <v>12.4</v>
      </c>
      <c r="BW137" s="895">
        <v>12.4</v>
      </c>
      <c r="BX137" s="895">
        <v>12.4</v>
      </c>
      <c r="BY137" s="895">
        <v>12.4</v>
      </c>
      <c r="BZ137" s="895">
        <v>12.4</v>
      </c>
      <c r="CA137" s="895">
        <v>12.4</v>
      </c>
      <c r="CB137" s="895">
        <v>12.4</v>
      </c>
      <c r="CC137" s="895">
        <v>12.4</v>
      </c>
      <c r="CD137" s="895">
        <v>12.4</v>
      </c>
      <c r="CE137" s="944">
        <v>12.4</v>
      </c>
      <c r="CF137" s="944">
        <v>12.4</v>
      </c>
      <c r="CG137" s="944">
        <v>12.4</v>
      </c>
      <c r="CH137" s="944">
        <v>12.4</v>
      </c>
      <c r="CI137" s="944">
        <v>12.4</v>
      </c>
      <c r="CJ137" s="944">
        <v>12.4</v>
      </c>
      <c r="CK137" s="944">
        <v>12.4</v>
      </c>
      <c r="CL137" s="944">
        <v>12.4</v>
      </c>
      <c r="CM137" s="944">
        <v>12.4</v>
      </c>
      <c r="CN137" s="944">
        <v>12.4</v>
      </c>
      <c r="CO137" s="944">
        <v>12.4</v>
      </c>
      <c r="CP137" s="944">
        <v>12.4</v>
      </c>
      <c r="CQ137" s="944">
        <v>12.4</v>
      </c>
      <c r="CR137" s="944">
        <v>12.4</v>
      </c>
      <c r="CS137" s="944">
        <v>12.4</v>
      </c>
      <c r="CT137" s="944">
        <v>12.4</v>
      </c>
      <c r="CU137" s="944">
        <v>12.4</v>
      </c>
      <c r="CV137" s="944">
        <v>12.4</v>
      </c>
      <c r="CW137" s="944">
        <v>12.4</v>
      </c>
      <c r="CX137" s="944">
        <v>12.4</v>
      </c>
      <c r="CY137" s="945">
        <v>12.4</v>
      </c>
      <c r="CZ137" s="944"/>
      <c r="DA137" s="944"/>
      <c r="DB137" s="944"/>
      <c r="DC137" s="944"/>
      <c r="DD137" s="944"/>
      <c r="DE137" s="944"/>
      <c r="DF137" s="944"/>
      <c r="DG137" s="944"/>
      <c r="DH137" s="944"/>
      <c r="DI137" s="944"/>
      <c r="DJ137" s="944"/>
      <c r="DK137" s="944"/>
      <c r="DL137" s="944"/>
      <c r="DM137" s="944"/>
      <c r="DN137" s="944"/>
      <c r="DO137" s="944"/>
      <c r="DP137" s="944"/>
      <c r="DQ137" s="944"/>
      <c r="DR137" s="944"/>
      <c r="DS137" s="944"/>
      <c r="DT137" s="944"/>
      <c r="DU137" s="944"/>
      <c r="DV137" s="944"/>
      <c r="DW137" s="895"/>
    </row>
    <row r="138" spans="2:127" x14ac:dyDescent="0.2">
      <c r="B138" s="903"/>
      <c r="C138" s="904"/>
      <c r="D138" s="905"/>
      <c r="E138" s="906"/>
      <c r="F138" s="906"/>
      <c r="G138" s="905"/>
      <c r="H138" s="906"/>
      <c r="I138" s="906"/>
      <c r="J138" s="906"/>
      <c r="K138" s="906"/>
      <c r="L138" s="906"/>
      <c r="M138" s="906"/>
      <c r="N138" s="906"/>
      <c r="O138" s="906"/>
      <c r="P138" s="906"/>
      <c r="Q138" s="906"/>
      <c r="R138" s="907"/>
      <c r="S138" s="906"/>
      <c r="T138" s="906"/>
      <c r="U138" s="908" t="s">
        <v>497</v>
      </c>
      <c r="V138" s="893" t="s">
        <v>124</v>
      </c>
      <c r="W138" s="894" t="s">
        <v>498</v>
      </c>
      <c r="X138" s="895">
        <v>464</v>
      </c>
      <c r="Y138" s="895">
        <v>464</v>
      </c>
      <c r="Z138" s="895">
        <v>1392</v>
      </c>
      <c r="AA138" s="895">
        <v>2321</v>
      </c>
      <c r="AB138" s="895">
        <v>3249</v>
      </c>
      <c r="AC138" s="895">
        <v>3713</v>
      </c>
      <c r="AD138" s="895">
        <v>6962</v>
      </c>
      <c r="AE138" s="895">
        <v>9282</v>
      </c>
      <c r="AF138" s="895">
        <v>9282</v>
      </c>
      <c r="AG138" s="895">
        <v>9282</v>
      </c>
      <c r="AH138" s="895"/>
      <c r="AI138" s="895"/>
      <c r="AJ138" s="895"/>
      <c r="AK138" s="895"/>
      <c r="AL138" s="895"/>
      <c r="AM138" s="895"/>
      <c r="AN138" s="895"/>
      <c r="AO138" s="895"/>
      <c r="AP138" s="895"/>
      <c r="AQ138" s="895"/>
      <c r="AR138" s="895"/>
      <c r="AS138" s="895"/>
      <c r="AT138" s="895"/>
      <c r="AU138" s="895"/>
      <c r="AV138" s="895"/>
      <c r="AW138" s="895"/>
      <c r="AX138" s="895"/>
      <c r="AY138" s="895"/>
      <c r="AZ138" s="895"/>
      <c r="BA138" s="895"/>
      <c r="BB138" s="895"/>
      <c r="BC138" s="895"/>
      <c r="BD138" s="895"/>
      <c r="BE138" s="895"/>
      <c r="BF138" s="895"/>
      <c r="BG138" s="895"/>
      <c r="BH138" s="895"/>
      <c r="BI138" s="895"/>
      <c r="BJ138" s="895"/>
      <c r="BK138" s="895"/>
      <c r="BL138" s="895"/>
      <c r="BM138" s="895"/>
      <c r="BN138" s="895"/>
      <c r="BO138" s="895"/>
      <c r="BP138" s="895"/>
      <c r="BQ138" s="895"/>
      <c r="BR138" s="895"/>
      <c r="BS138" s="895"/>
      <c r="BT138" s="895"/>
      <c r="BU138" s="895"/>
      <c r="BV138" s="895"/>
      <c r="BW138" s="895"/>
      <c r="BX138" s="895"/>
      <c r="BY138" s="895"/>
      <c r="BZ138" s="895"/>
      <c r="CA138" s="895"/>
      <c r="CB138" s="895"/>
      <c r="CC138" s="895"/>
      <c r="CD138" s="895"/>
      <c r="CE138" s="944"/>
      <c r="CF138" s="944"/>
      <c r="CG138" s="944"/>
      <c r="CH138" s="944"/>
      <c r="CI138" s="944"/>
      <c r="CJ138" s="944"/>
      <c r="CK138" s="944"/>
      <c r="CL138" s="944"/>
      <c r="CM138" s="944"/>
      <c r="CN138" s="944"/>
      <c r="CO138" s="944"/>
      <c r="CP138" s="944"/>
      <c r="CQ138" s="944"/>
      <c r="CR138" s="944"/>
      <c r="CS138" s="944"/>
      <c r="CT138" s="944"/>
      <c r="CU138" s="944"/>
      <c r="CV138" s="944"/>
      <c r="CW138" s="944"/>
      <c r="CX138" s="944"/>
      <c r="CY138" s="945"/>
      <c r="CZ138" s="944"/>
      <c r="DA138" s="944"/>
      <c r="DB138" s="944"/>
      <c r="DC138" s="944"/>
      <c r="DD138" s="944"/>
      <c r="DE138" s="944"/>
      <c r="DF138" s="944"/>
      <c r="DG138" s="944"/>
      <c r="DH138" s="944"/>
      <c r="DI138" s="944"/>
      <c r="DJ138" s="944"/>
      <c r="DK138" s="944"/>
      <c r="DL138" s="944"/>
      <c r="DM138" s="944"/>
      <c r="DN138" s="944"/>
      <c r="DO138" s="944"/>
      <c r="DP138" s="944"/>
      <c r="DQ138" s="944"/>
      <c r="DR138" s="944"/>
      <c r="DS138" s="944"/>
      <c r="DT138" s="944"/>
      <c r="DU138" s="944"/>
      <c r="DV138" s="944"/>
      <c r="DW138" s="895"/>
    </row>
    <row r="139" spans="2:127" x14ac:dyDescent="0.2">
      <c r="B139" s="909"/>
      <c r="C139" s="910"/>
      <c r="D139" s="911"/>
      <c r="E139" s="911"/>
      <c r="F139" s="911"/>
      <c r="G139" s="911"/>
      <c r="H139" s="911"/>
      <c r="I139" s="911"/>
      <c r="J139" s="911"/>
      <c r="K139" s="911"/>
      <c r="L139" s="911"/>
      <c r="M139" s="911"/>
      <c r="N139" s="911"/>
      <c r="O139" s="911"/>
      <c r="P139" s="911"/>
      <c r="Q139" s="911"/>
      <c r="R139" s="912"/>
      <c r="S139" s="911"/>
      <c r="T139" s="911"/>
      <c r="U139" s="908" t="s">
        <v>499</v>
      </c>
      <c r="V139" s="893" t="s">
        <v>124</v>
      </c>
      <c r="W139" s="894" t="s">
        <v>498</v>
      </c>
      <c r="X139" s="895"/>
      <c r="Y139" s="895"/>
      <c r="Z139" s="895"/>
      <c r="AA139" s="895"/>
      <c r="AB139" s="895"/>
      <c r="AC139" s="895"/>
      <c r="AD139" s="895"/>
      <c r="AE139" s="895"/>
      <c r="AF139" s="895"/>
      <c r="AG139" s="895"/>
      <c r="AH139" s="895"/>
      <c r="AI139" s="895"/>
      <c r="AJ139" s="895"/>
      <c r="AK139" s="895"/>
      <c r="AL139" s="895"/>
      <c r="AM139" s="895"/>
      <c r="AN139" s="895"/>
      <c r="AO139" s="895"/>
      <c r="AP139" s="895"/>
      <c r="AQ139" s="895"/>
      <c r="AR139" s="895"/>
      <c r="AS139" s="895"/>
      <c r="AT139" s="895"/>
      <c r="AU139" s="895"/>
      <c r="AV139" s="895"/>
      <c r="AW139" s="895"/>
      <c r="AX139" s="895"/>
      <c r="AY139" s="895"/>
      <c r="AZ139" s="895"/>
      <c r="BA139" s="895"/>
      <c r="BB139" s="895"/>
      <c r="BC139" s="895"/>
      <c r="BD139" s="895"/>
      <c r="BE139" s="895"/>
      <c r="BF139" s="895"/>
      <c r="BG139" s="895"/>
      <c r="BH139" s="895"/>
      <c r="BI139" s="895"/>
      <c r="BJ139" s="895"/>
      <c r="BK139" s="895"/>
      <c r="BL139" s="895"/>
      <c r="BM139" s="895"/>
      <c r="BN139" s="895"/>
      <c r="BO139" s="895"/>
      <c r="BP139" s="895"/>
      <c r="BQ139" s="895"/>
      <c r="BR139" s="895"/>
      <c r="BS139" s="895"/>
      <c r="BT139" s="895"/>
      <c r="BU139" s="895"/>
      <c r="BV139" s="895"/>
      <c r="BW139" s="895"/>
      <c r="BX139" s="895"/>
      <c r="BY139" s="895"/>
      <c r="BZ139" s="895"/>
      <c r="CA139" s="895"/>
      <c r="CB139" s="895"/>
      <c r="CC139" s="895"/>
      <c r="CD139" s="895"/>
      <c r="CE139" s="944"/>
      <c r="CF139" s="944"/>
      <c r="CG139" s="944"/>
      <c r="CH139" s="944"/>
      <c r="CI139" s="944"/>
      <c r="CJ139" s="944"/>
      <c r="CK139" s="944"/>
      <c r="CL139" s="944"/>
      <c r="CM139" s="944"/>
      <c r="CN139" s="944"/>
      <c r="CO139" s="944"/>
      <c r="CP139" s="944"/>
      <c r="CQ139" s="944"/>
      <c r="CR139" s="944"/>
      <c r="CS139" s="944"/>
      <c r="CT139" s="944"/>
      <c r="CU139" s="944"/>
      <c r="CV139" s="944"/>
      <c r="CW139" s="944"/>
      <c r="CX139" s="944"/>
      <c r="CY139" s="945"/>
      <c r="CZ139" s="944"/>
      <c r="DA139" s="944"/>
      <c r="DB139" s="944"/>
      <c r="DC139" s="944"/>
      <c r="DD139" s="944"/>
      <c r="DE139" s="944"/>
      <c r="DF139" s="944"/>
      <c r="DG139" s="944"/>
      <c r="DH139" s="944"/>
      <c r="DI139" s="944"/>
      <c r="DJ139" s="944"/>
      <c r="DK139" s="944"/>
      <c r="DL139" s="944"/>
      <c r="DM139" s="944"/>
      <c r="DN139" s="944"/>
      <c r="DO139" s="944"/>
      <c r="DP139" s="944"/>
      <c r="DQ139" s="944"/>
      <c r="DR139" s="944"/>
      <c r="DS139" s="944"/>
      <c r="DT139" s="944"/>
      <c r="DU139" s="944"/>
      <c r="DV139" s="944"/>
      <c r="DW139" s="895"/>
    </row>
    <row r="140" spans="2:127" x14ac:dyDescent="0.2">
      <c r="B140" s="909"/>
      <c r="C140" s="910"/>
      <c r="D140" s="911"/>
      <c r="E140" s="911"/>
      <c r="F140" s="911"/>
      <c r="G140" s="911"/>
      <c r="H140" s="911"/>
      <c r="I140" s="911"/>
      <c r="J140" s="911"/>
      <c r="K140" s="911"/>
      <c r="L140" s="911"/>
      <c r="M140" s="911"/>
      <c r="N140" s="911"/>
      <c r="O140" s="911"/>
      <c r="P140" s="911"/>
      <c r="Q140" s="911"/>
      <c r="R140" s="912"/>
      <c r="S140" s="911"/>
      <c r="T140" s="911"/>
      <c r="U140" s="908" t="s">
        <v>772</v>
      </c>
      <c r="V140" s="893" t="s">
        <v>124</v>
      </c>
      <c r="W140" s="894" t="s">
        <v>498</v>
      </c>
      <c r="X140" s="895">
        <v>16.704000000000001</v>
      </c>
      <c r="Y140" s="895">
        <v>33.408000000000001</v>
      </c>
      <c r="Z140" s="895">
        <v>83.52</v>
      </c>
      <c r="AA140" s="895">
        <v>167.07600000000002</v>
      </c>
      <c r="AB140" s="895">
        <v>284.04000000000002</v>
      </c>
      <c r="AC140" s="895">
        <v>417.70800000000003</v>
      </c>
      <c r="AD140" s="895">
        <v>668.34</v>
      </c>
      <c r="AE140" s="895">
        <v>1002.492</v>
      </c>
      <c r="AF140" s="895">
        <v>1336.644</v>
      </c>
      <c r="AG140" s="895">
        <v>1670.796</v>
      </c>
      <c r="AH140" s="895">
        <v>1670.796</v>
      </c>
      <c r="AI140" s="895">
        <v>1670.796</v>
      </c>
      <c r="AJ140" s="895">
        <v>1670.796</v>
      </c>
      <c r="AK140" s="895">
        <v>1670.796</v>
      </c>
      <c r="AL140" s="895">
        <v>1670.796</v>
      </c>
      <c r="AM140" s="895">
        <v>1670.796</v>
      </c>
      <c r="AN140" s="895">
        <v>1670.796</v>
      </c>
      <c r="AO140" s="895">
        <v>1670.796</v>
      </c>
      <c r="AP140" s="895">
        <v>1670.796</v>
      </c>
      <c r="AQ140" s="895">
        <v>1670.796</v>
      </c>
      <c r="AR140" s="895">
        <v>1670.796</v>
      </c>
      <c r="AS140" s="895">
        <v>1670.796</v>
      </c>
      <c r="AT140" s="895">
        <v>1670.796</v>
      </c>
      <c r="AU140" s="895">
        <v>1670.796</v>
      </c>
      <c r="AV140" s="895">
        <v>1670.796</v>
      </c>
      <c r="AW140" s="895">
        <v>1670.796</v>
      </c>
      <c r="AX140" s="895">
        <v>1670.796</v>
      </c>
      <c r="AY140" s="895">
        <v>1670.796</v>
      </c>
      <c r="AZ140" s="895">
        <v>1670.796</v>
      </c>
      <c r="BA140" s="895">
        <v>1670.796</v>
      </c>
      <c r="BB140" s="895">
        <v>1670.796</v>
      </c>
      <c r="BC140" s="895">
        <v>1670.796</v>
      </c>
      <c r="BD140" s="895">
        <v>1670.796</v>
      </c>
      <c r="BE140" s="895">
        <v>1670.796</v>
      </c>
      <c r="BF140" s="895">
        <v>1670.796</v>
      </c>
      <c r="BG140" s="895">
        <v>1670.796</v>
      </c>
      <c r="BH140" s="895">
        <v>1670.796</v>
      </c>
      <c r="BI140" s="895">
        <v>1670.796</v>
      </c>
      <c r="BJ140" s="895">
        <v>1670.796</v>
      </c>
      <c r="BK140" s="895">
        <v>1670.796</v>
      </c>
      <c r="BL140" s="895">
        <v>1670.796</v>
      </c>
      <c r="BM140" s="895">
        <v>1670.796</v>
      </c>
      <c r="BN140" s="895">
        <v>1670.796</v>
      </c>
      <c r="BO140" s="895">
        <v>1670.796</v>
      </c>
      <c r="BP140" s="895">
        <v>1670.796</v>
      </c>
      <c r="BQ140" s="895">
        <v>1670.796</v>
      </c>
      <c r="BR140" s="895">
        <v>1670.796</v>
      </c>
      <c r="BS140" s="895">
        <v>1670.796</v>
      </c>
      <c r="BT140" s="895">
        <v>1670.796</v>
      </c>
      <c r="BU140" s="895">
        <v>1670.796</v>
      </c>
      <c r="BV140" s="895">
        <v>1670.796</v>
      </c>
      <c r="BW140" s="895">
        <v>1670.796</v>
      </c>
      <c r="BX140" s="895">
        <v>1670.796</v>
      </c>
      <c r="BY140" s="895">
        <v>1670.796</v>
      </c>
      <c r="BZ140" s="895">
        <v>1670.796</v>
      </c>
      <c r="CA140" s="895">
        <v>1670.796</v>
      </c>
      <c r="CB140" s="895">
        <v>1670.796</v>
      </c>
      <c r="CC140" s="895">
        <v>1670.796</v>
      </c>
      <c r="CD140" s="895">
        <v>1670.796</v>
      </c>
      <c r="CE140" s="944">
        <v>1670.796</v>
      </c>
      <c r="CF140" s="944">
        <v>1670.796</v>
      </c>
      <c r="CG140" s="944">
        <v>1670.796</v>
      </c>
      <c r="CH140" s="944">
        <v>1670.796</v>
      </c>
      <c r="CI140" s="944">
        <v>1670.796</v>
      </c>
      <c r="CJ140" s="944">
        <v>1670.796</v>
      </c>
      <c r="CK140" s="944">
        <v>1670.796</v>
      </c>
      <c r="CL140" s="944">
        <v>1670.796</v>
      </c>
      <c r="CM140" s="944">
        <v>1670.796</v>
      </c>
      <c r="CN140" s="944">
        <v>1670.796</v>
      </c>
      <c r="CO140" s="944">
        <v>1670.796</v>
      </c>
      <c r="CP140" s="944">
        <v>1670.796</v>
      </c>
      <c r="CQ140" s="944">
        <v>1670.796</v>
      </c>
      <c r="CR140" s="944">
        <v>1670.796</v>
      </c>
      <c r="CS140" s="944">
        <v>1670.796</v>
      </c>
      <c r="CT140" s="944">
        <v>1670.796</v>
      </c>
      <c r="CU140" s="944">
        <v>1670.796</v>
      </c>
      <c r="CV140" s="944">
        <v>1670.796</v>
      </c>
      <c r="CW140" s="944">
        <v>1670.796</v>
      </c>
      <c r="CX140" s="944">
        <v>1670.796</v>
      </c>
      <c r="CY140" s="945">
        <v>1670.796</v>
      </c>
      <c r="CZ140" s="944"/>
      <c r="DA140" s="944"/>
      <c r="DB140" s="944"/>
      <c r="DC140" s="944"/>
      <c r="DD140" s="944"/>
      <c r="DE140" s="944"/>
      <c r="DF140" s="944"/>
      <c r="DG140" s="944"/>
      <c r="DH140" s="944"/>
      <c r="DI140" s="944"/>
      <c r="DJ140" s="944"/>
      <c r="DK140" s="944"/>
      <c r="DL140" s="944"/>
      <c r="DM140" s="944"/>
      <c r="DN140" s="944"/>
      <c r="DO140" s="944"/>
      <c r="DP140" s="944"/>
      <c r="DQ140" s="944"/>
      <c r="DR140" s="944"/>
      <c r="DS140" s="944"/>
      <c r="DT140" s="944"/>
      <c r="DU140" s="944"/>
      <c r="DV140" s="944"/>
      <c r="DW140" s="895"/>
    </row>
    <row r="141" spans="2:127" x14ac:dyDescent="0.2">
      <c r="B141" s="913"/>
      <c r="C141" s="914"/>
      <c r="D141" s="915"/>
      <c r="E141" s="915"/>
      <c r="F141" s="915"/>
      <c r="G141" s="915"/>
      <c r="H141" s="915"/>
      <c r="I141" s="915"/>
      <c r="J141" s="915"/>
      <c r="K141" s="915"/>
      <c r="L141" s="915"/>
      <c r="M141" s="915"/>
      <c r="N141" s="915"/>
      <c r="O141" s="915"/>
      <c r="P141" s="915"/>
      <c r="Q141" s="915"/>
      <c r="R141" s="916"/>
      <c r="S141" s="915"/>
      <c r="T141" s="915"/>
      <c r="U141" s="908" t="s">
        <v>500</v>
      </c>
      <c r="V141" s="893" t="s">
        <v>124</v>
      </c>
      <c r="W141" s="917" t="s">
        <v>498</v>
      </c>
      <c r="X141" s="895"/>
      <c r="Y141" s="895"/>
      <c r="Z141" s="895"/>
      <c r="AA141" s="895"/>
      <c r="AB141" s="895"/>
      <c r="AC141" s="895"/>
      <c r="AD141" s="895"/>
      <c r="AE141" s="895"/>
      <c r="AF141" s="895"/>
      <c r="AG141" s="895"/>
      <c r="AH141" s="895"/>
      <c r="AI141" s="895"/>
      <c r="AJ141" s="895"/>
      <c r="AK141" s="895"/>
      <c r="AL141" s="895"/>
      <c r="AM141" s="895"/>
      <c r="AN141" s="895"/>
      <c r="AO141" s="895"/>
      <c r="AP141" s="895"/>
      <c r="AQ141" s="895"/>
      <c r="AR141" s="895"/>
      <c r="AS141" s="895"/>
      <c r="AT141" s="895"/>
      <c r="AU141" s="895"/>
      <c r="AV141" s="895"/>
      <c r="AW141" s="895"/>
      <c r="AX141" s="895"/>
      <c r="AY141" s="895"/>
      <c r="AZ141" s="895"/>
      <c r="BA141" s="895"/>
      <c r="BB141" s="895"/>
      <c r="BC141" s="895"/>
      <c r="BD141" s="895"/>
      <c r="BE141" s="895"/>
      <c r="BF141" s="895"/>
      <c r="BG141" s="895"/>
      <c r="BH141" s="895"/>
      <c r="BI141" s="895"/>
      <c r="BJ141" s="895"/>
      <c r="BK141" s="895"/>
      <c r="BL141" s="895"/>
      <c r="BM141" s="895"/>
      <c r="BN141" s="895"/>
      <c r="BO141" s="895"/>
      <c r="BP141" s="895"/>
      <c r="BQ141" s="895"/>
      <c r="BR141" s="895"/>
      <c r="BS141" s="895"/>
      <c r="BT141" s="895"/>
      <c r="BU141" s="895"/>
      <c r="BV141" s="895"/>
      <c r="BW141" s="895"/>
      <c r="BX141" s="895"/>
      <c r="BY141" s="895"/>
      <c r="BZ141" s="895"/>
      <c r="CA141" s="895"/>
      <c r="CB141" s="895"/>
      <c r="CC141" s="895"/>
      <c r="CD141" s="895"/>
      <c r="CE141" s="944"/>
      <c r="CF141" s="944"/>
      <c r="CG141" s="944"/>
      <c r="CH141" s="944"/>
      <c r="CI141" s="944"/>
      <c r="CJ141" s="944"/>
      <c r="CK141" s="944"/>
      <c r="CL141" s="944"/>
      <c r="CM141" s="944"/>
      <c r="CN141" s="944"/>
      <c r="CO141" s="944"/>
      <c r="CP141" s="944"/>
      <c r="CQ141" s="944"/>
      <c r="CR141" s="944"/>
      <c r="CS141" s="944"/>
      <c r="CT141" s="944"/>
      <c r="CU141" s="944"/>
      <c r="CV141" s="944"/>
      <c r="CW141" s="944"/>
      <c r="CX141" s="944"/>
      <c r="CY141" s="945"/>
      <c r="CZ141" s="944"/>
      <c r="DA141" s="944"/>
      <c r="DB141" s="944"/>
      <c r="DC141" s="944"/>
      <c r="DD141" s="944"/>
      <c r="DE141" s="944"/>
      <c r="DF141" s="944"/>
      <c r="DG141" s="944"/>
      <c r="DH141" s="944"/>
      <c r="DI141" s="944"/>
      <c r="DJ141" s="944"/>
      <c r="DK141" s="944"/>
      <c r="DL141" s="944"/>
      <c r="DM141" s="944"/>
      <c r="DN141" s="944"/>
      <c r="DO141" s="944"/>
      <c r="DP141" s="944"/>
      <c r="DQ141" s="944"/>
      <c r="DR141" s="944"/>
      <c r="DS141" s="944"/>
      <c r="DT141" s="944"/>
      <c r="DU141" s="944"/>
      <c r="DV141" s="944"/>
      <c r="DW141" s="895"/>
    </row>
    <row r="142" spans="2:127" x14ac:dyDescent="0.2">
      <c r="B142" s="918"/>
      <c r="C142" s="919"/>
      <c r="D142" s="920"/>
      <c r="E142" s="920"/>
      <c r="F142" s="920"/>
      <c r="G142" s="920"/>
      <c r="H142" s="920"/>
      <c r="I142" s="920"/>
      <c r="J142" s="920"/>
      <c r="K142" s="920"/>
      <c r="L142" s="920"/>
      <c r="M142" s="920"/>
      <c r="N142" s="920"/>
      <c r="O142" s="920"/>
      <c r="P142" s="920"/>
      <c r="Q142" s="920"/>
      <c r="R142" s="921"/>
      <c r="S142" s="920"/>
      <c r="T142" s="920"/>
      <c r="U142" s="908" t="s">
        <v>501</v>
      </c>
      <c r="V142" s="893" t="s">
        <v>124</v>
      </c>
      <c r="W142" s="917" t="s">
        <v>498</v>
      </c>
      <c r="X142" s="895"/>
      <c r="Y142" s="895"/>
      <c r="Z142" s="895"/>
      <c r="AA142" s="895"/>
      <c r="AB142" s="895"/>
      <c r="AC142" s="895"/>
      <c r="AD142" s="895"/>
      <c r="AE142" s="895"/>
      <c r="AF142" s="895"/>
      <c r="AG142" s="895"/>
      <c r="AH142" s="895"/>
      <c r="AI142" s="895"/>
      <c r="AJ142" s="895"/>
      <c r="AK142" s="895"/>
      <c r="AL142" s="895"/>
      <c r="AM142" s="895"/>
      <c r="AN142" s="895"/>
      <c r="AO142" s="895"/>
      <c r="AP142" s="895"/>
      <c r="AQ142" s="895"/>
      <c r="AR142" s="895"/>
      <c r="AS142" s="895"/>
      <c r="AT142" s="895"/>
      <c r="AU142" s="895"/>
      <c r="AV142" s="895"/>
      <c r="AW142" s="895"/>
      <c r="AX142" s="895"/>
      <c r="AY142" s="895"/>
      <c r="AZ142" s="895"/>
      <c r="BA142" s="895"/>
      <c r="BB142" s="895"/>
      <c r="BC142" s="895"/>
      <c r="BD142" s="895"/>
      <c r="BE142" s="895"/>
      <c r="BF142" s="895"/>
      <c r="BG142" s="895"/>
      <c r="BH142" s="895"/>
      <c r="BI142" s="895"/>
      <c r="BJ142" s="895"/>
      <c r="BK142" s="895"/>
      <c r="BL142" s="895"/>
      <c r="BM142" s="895"/>
      <c r="BN142" s="895"/>
      <c r="BO142" s="895"/>
      <c r="BP142" s="895"/>
      <c r="BQ142" s="895"/>
      <c r="BR142" s="895"/>
      <c r="BS142" s="895"/>
      <c r="BT142" s="895"/>
      <c r="BU142" s="895"/>
      <c r="BV142" s="895"/>
      <c r="BW142" s="895"/>
      <c r="BX142" s="895"/>
      <c r="BY142" s="895"/>
      <c r="BZ142" s="895"/>
      <c r="CA142" s="895"/>
      <c r="CB142" s="895"/>
      <c r="CC142" s="895"/>
      <c r="CD142" s="895"/>
      <c r="CE142" s="895"/>
      <c r="CF142" s="895"/>
      <c r="CG142" s="895"/>
      <c r="CH142" s="895"/>
      <c r="CI142" s="895"/>
      <c r="CJ142" s="895"/>
      <c r="CK142" s="895"/>
      <c r="CL142" s="895"/>
      <c r="CM142" s="895"/>
      <c r="CN142" s="895"/>
      <c r="CO142" s="895"/>
      <c r="CP142" s="895"/>
      <c r="CQ142" s="895"/>
      <c r="CR142" s="895"/>
      <c r="CS142" s="895"/>
      <c r="CT142" s="895"/>
      <c r="CU142" s="895"/>
      <c r="CV142" s="895"/>
      <c r="CW142" s="895"/>
      <c r="CX142" s="895"/>
      <c r="CY142" s="945"/>
      <c r="CZ142" s="944"/>
      <c r="DA142" s="895"/>
      <c r="DB142" s="895"/>
      <c r="DC142" s="895"/>
      <c r="DD142" s="895"/>
      <c r="DE142" s="895"/>
      <c r="DF142" s="895"/>
      <c r="DG142" s="895"/>
      <c r="DH142" s="895"/>
      <c r="DI142" s="895"/>
      <c r="DJ142" s="895"/>
      <c r="DK142" s="895"/>
      <c r="DL142" s="895"/>
      <c r="DM142" s="895"/>
      <c r="DN142" s="895"/>
      <c r="DO142" s="895"/>
      <c r="DP142" s="895"/>
      <c r="DQ142" s="895"/>
      <c r="DR142" s="895"/>
      <c r="DS142" s="895"/>
      <c r="DT142" s="895"/>
      <c r="DU142" s="895"/>
      <c r="DV142" s="895"/>
      <c r="DW142" s="895"/>
    </row>
    <row r="143" spans="2:127" x14ac:dyDescent="0.2">
      <c r="B143" s="918"/>
      <c r="C143" s="919"/>
      <c r="D143" s="920"/>
      <c r="E143" s="920"/>
      <c r="F143" s="920"/>
      <c r="G143" s="920"/>
      <c r="H143" s="920"/>
      <c r="I143" s="920"/>
      <c r="J143" s="920"/>
      <c r="K143" s="920"/>
      <c r="L143" s="920"/>
      <c r="M143" s="920"/>
      <c r="N143" s="920"/>
      <c r="O143" s="920"/>
      <c r="P143" s="920"/>
      <c r="Q143" s="920"/>
      <c r="R143" s="921"/>
      <c r="S143" s="920"/>
      <c r="T143" s="920"/>
      <c r="U143" s="922" t="s">
        <v>502</v>
      </c>
      <c r="V143" s="923" t="s">
        <v>124</v>
      </c>
      <c r="W143" s="917" t="s">
        <v>498</v>
      </c>
      <c r="X143" s="895"/>
      <c r="Y143" s="895"/>
      <c r="Z143" s="895"/>
      <c r="AA143" s="895"/>
      <c r="AB143" s="895"/>
      <c r="AC143" s="895"/>
      <c r="AD143" s="895"/>
      <c r="AE143" s="895"/>
      <c r="AF143" s="895"/>
      <c r="AG143" s="895"/>
      <c r="AH143" s="895"/>
      <c r="AI143" s="895"/>
      <c r="AJ143" s="895"/>
      <c r="AK143" s="895"/>
      <c r="AL143" s="895"/>
      <c r="AM143" s="895"/>
      <c r="AN143" s="895"/>
      <c r="AO143" s="895"/>
      <c r="AP143" s="895"/>
      <c r="AQ143" s="895"/>
      <c r="AR143" s="895"/>
      <c r="AS143" s="895"/>
      <c r="AT143" s="895"/>
      <c r="AU143" s="895"/>
      <c r="AV143" s="895"/>
      <c r="AW143" s="895"/>
      <c r="AX143" s="895"/>
      <c r="AY143" s="895"/>
      <c r="AZ143" s="895"/>
      <c r="BA143" s="895"/>
      <c r="BB143" s="895"/>
      <c r="BC143" s="895"/>
      <c r="BD143" s="895"/>
      <c r="BE143" s="895"/>
      <c r="BF143" s="895"/>
      <c r="BG143" s="895"/>
      <c r="BH143" s="895"/>
      <c r="BI143" s="895"/>
      <c r="BJ143" s="895"/>
      <c r="BK143" s="895"/>
      <c r="BL143" s="895"/>
      <c r="BM143" s="895"/>
      <c r="BN143" s="895"/>
      <c r="BO143" s="895"/>
      <c r="BP143" s="895"/>
      <c r="BQ143" s="895"/>
      <c r="BR143" s="895"/>
      <c r="BS143" s="895"/>
      <c r="BT143" s="895"/>
      <c r="BU143" s="895"/>
      <c r="BV143" s="895"/>
      <c r="BW143" s="895"/>
      <c r="BX143" s="895"/>
      <c r="BY143" s="895"/>
      <c r="BZ143" s="895"/>
      <c r="CA143" s="895"/>
      <c r="CB143" s="895"/>
      <c r="CC143" s="895"/>
      <c r="CD143" s="895"/>
      <c r="CE143" s="895"/>
      <c r="CF143" s="895"/>
      <c r="CG143" s="895"/>
      <c r="CH143" s="895"/>
      <c r="CI143" s="895"/>
      <c r="CJ143" s="895"/>
      <c r="CK143" s="895"/>
      <c r="CL143" s="895"/>
      <c r="CM143" s="895"/>
      <c r="CN143" s="895"/>
      <c r="CO143" s="895"/>
      <c r="CP143" s="895"/>
      <c r="CQ143" s="895"/>
      <c r="CR143" s="895"/>
      <c r="CS143" s="895"/>
      <c r="CT143" s="895"/>
      <c r="CU143" s="895"/>
      <c r="CV143" s="895"/>
      <c r="CW143" s="895"/>
      <c r="CX143" s="895"/>
      <c r="CY143" s="945"/>
      <c r="CZ143" s="944"/>
      <c r="DA143" s="895"/>
      <c r="DB143" s="895"/>
      <c r="DC143" s="895"/>
      <c r="DD143" s="895"/>
      <c r="DE143" s="895"/>
      <c r="DF143" s="895"/>
      <c r="DG143" s="895"/>
      <c r="DH143" s="895"/>
      <c r="DI143" s="895"/>
      <c r="DJ143" s="895"/>
      <c r="DK143" s="895"/>
      <c r="DL143" s="895"/>
      <c r="DM143" s="895"/>
      <c r="DN143" s="895"/>
      <c r="DO143" s="895"/>
      <c r="DP143" s="895"/>
      <c r="DQ143" s="895"/>
      <c r="DR143" s="895"/>
      <c r="DS143" s="895"/>
      <c r="DT143" s="895"/>
      <c r="DU143" s="895"/>
      <c r="DV143" s="895"/>
      <c r="DW143" s="895"/>
    </row>
    <row r="144" spans="2:127" x14ac:dyDescent="0.2">
      <c r="B144" s="918"/>
      <c r="C144" s="919"/>
      <c r="D144" s="920"/>
      <c r="E144" s="920"/>
      <c r="F144" s="920"/>
      <c r="G144" s="920"/>
      <c r="H144" s="920"/>
      <c r="I144" s="920"/>
      <c r="J144" s="920"/>
      <c r="K144" s="920"/>
      <c r="L144" s="920"/>
      <c r="M144" s="920"/>
      <c r="N144" s="920"/>
      <c r="O144" s="920"/>
      <c r="P144" s="920"/>
      <c r="Q144" s="920"/>
      <c r="R144" s="921"/>
      <c r="S144" s="920"/>
      <c r="T144" s="920"/>
      <c r="U144" s="908" t="s">
        <v>503</v>
      </c>
      <c r="V144" s="893" t="s">
        <v>124</v>
      </c>
      <c r="W144" s="917" t="s">
        <v>498</v>
      </c>
      <c r="X144" s="895"/>
      <c r="Y144" s="895"/>
      <c r="Z144" s="895"/>
      <c r="AA144" s="895"/>
      <c r="AB144" s="895"/>
      <c r="AC144" s="895"/>
      <c r="AD144" s="895"/>
      <c r="AE144" s="895"/>
      <c r="AF144" s="895"/>
      <c r="AG144" s="895"/>
      <c r="AH144" s="895"/>
      <c r="AI144" s="895"/>
      <c r="AJ144" s="895"/>
      <c r="AK144" s="895"/>
      <c r="AL144" s="895"/>
      <c r="AM144" s="895"/>
      <c r="AN144" s="895"/>
      <c r="AO144" s="895"/>
      <c r="AP144" s="895"/>
      <c r="AQ144" s="895"/>
      <c r="AR144" s="895"/>
      <c r="AS144" s="895"/>
      <c r="AT144" s="895"/>
      <c r="AU144" s="895"/>
      <c r="AV144" s="895"/>
      <c r="AW144" s="895"/>
      <c r="AX144" s="895"/>
      <c r="AY144" s="895"/>
      <c r="AZ144" s="895"/>
      <c r="BA144" s="895"/>
      <c r="BB144" s="895"/>
      <c r="BC144" s="895"/>
      <c r="BD144" s="895"/>
      <c r="BE144" s="895"/>
      <c r="BF144" s="895"/>
      <c r="BG144" s="895"/>
      <c r="BH144" s="895"/>
      <c r="BI144" s="895"/>
      <c r="BJ144" s="895"/>
      <c r="BK144" s="895"/>
      <c r="BL144" s="895"/>
      <c r="BM144" s="895"/>
      <c r="BN144" s="895"/>
      <c r="BO144" s="895"/>
      <c r="BP144" s="895"/>
      <c r="BQ144" s="895"/>
      <c r="BR144" s="895"/>
      <c r="BS144" s="895"/>
      <c r="BT144" s="895"/>
      <c r="BU144" s="895"/>
      <c r="BV144" s="895"/>
      <c r="BW144" s="895"/>
      <c r="BX144" s="895"/>
      <c r="BY144" s="895"/>
      <c r="BZ144" s="895"/>
      <c r="CA144" s="895"/>
      <c r="CB144" s="895"/>
      <c r="CC144" s="895"/>
      <c r="CD144" s="895"/>
      <c r="CE144" s="895"/>
      <c r="CF144" s="895"/>
      <c r="CG144" s="895"/>
      <c r="CH144" s="895"/>
      <c r="CI144" s="895"/>
      <c r="CJ144" s="895"/>
      <c r="CK144" s="895"/>
      <c r="CL144" s="895"/>
      <c r="CM144" s="895"/>
      <c r="CN144" s="895"/>
      <c r="CO144" s="895"/>
      <c r="CP144" s="895"/>
      <c r="CQ144" s="895"/>
      <c r="CR144" s="895"/>
      <c r="CS144" s="895"/>
      <c r="CT144" s="895"/>
      <c r="CU144" s="895"/>
      <c r="CV144" s="895"/>
      <c r="CW144" s="895"/>
      <c r="CX144" s="895"/>
      <c r="CY144" s="945"/>
      <c r="CZ144" s="944"/>
      <c r="DA144" s="895"/>
      <c r="DB144" s="895"/>
      <c r="DC144" s="895"/>
      <c r="DD144" s="895"/>
      <c r="DE144" s="895"/>
      <c r="DF144" s="895"/>
      <c r="DG144" s="895"/>
      <c r="DH144" s="895"/>
      <c r="DI144" s="895"/>
      <c r="DJ144" s="895"/>
      <c r="DK144" s="895"/>
      <c r="DL144" s="895"/>
      <c r="DM144" s="895"/>
      <c r="DN144" s="895"/>
      <c r="DO144" s="895"/>
      <c r="DP144" s="895"/>
      <c r="DQ144" s="895"/>
      <c r="DR144" s="895"/>
      <c r="DS144" s="895"/>
      <c r="DT144" s="895"/>
      <c r="DU144" s="895"/>
      <c r="DV144" s="895"/>
      <c r="DW144" s="895"/>
    </row>
    <row r="145" spans="2:128" x14ac:dyDescent="0.2">
      <c r="B145" s="924"/>
      <c r="C145" s="919"/>
      <c r="D145" s="920"/>
      <c r="E145" s="920"/>
      <c r="F145" s="920"/>
      <c r="G145" s="920"/>
      <c r="H145" s="920"/>
      <c r="I145" s="920"/>
      <c r="J145" s="920"/>
      <c r="K145" s="920"/>
      <c r="L145" s="920"/>
      <c r="M145" s="920"/>
      <c r="N145" s="920"/>
      <c r="O145" s="920"/>
      <c r="P145" s="920"/>
      <c r="Q145" s="920"/>
      <c r="R145" s="921"/>
      <c r="S145" s="920"/>
      <c r="T145" s="920"/>
      <c r="U145" s="908" t="s">
        <v>504</v>
      </c>
      <c r="V145" s="893" t="s">
        <v>124</v>
      </c>
      <c r="W145" s="917" t="s">
        <v>498</v>
      </c>
      <c r="X145" s="895"/>
      <c r="Y145" s="895"/>
      <c r="Z145" s="895"/>
      <c r="AA145" s="895"/>
      <c r="AB145" s="895"/>
      <c r="AC145" s="895"/>
      <c r="AD145" s="895"/>
      <c r="AE145" s="895"/>
      <c r="AF145" s="895"/>
      <c r="AG145" s="895"/>
      <c r="AH145" s="895"/>
      <c r="AI145" s="895"/>
      <c r="AJ145" s="895"/>
      <c r="AK145" s="895"/>
      <c r="AL145" s="895"/>
      <c r="AM145" s="895"/>
      <c r="AN145" s="895"/>
      <c r="AO145" s="895"/>
      <c r="AP145" s="895"/>
      <c r="AQ145" s="895"/>
      <c r="AR145" s="895"/>
      <c r="AS145" s="895"/>
      <c r="AT145" s="895"/>
      <c r="AU145" s="895"/>
      <c r="AV145" s="895"/>
      <c r="AW145" s="895"/>
      <c r="AX145" s="895"/>
      <c r="AY145" s="895"/>
      <c r="AZ145" s="895"/>
      <c r="BA145" s="895"/>
      <c r="BB145" s="895"/>
      <c r="BC145" s="895"/>
      <c r="BD145" s="895"/>
      <c r="BE145" s="895"/>
      <c r="BF145" s="895"/>
      <c r="BG145" s="895"/>
      <c r="BH145" s="895"/>
      <c r="BI145" s="895"/>
      <c r="BJ145" s="895"/>
      <c r="BK145" s="895"/>
      <c r="BL145" s="895"/>
      <c r="BM145" s="895"/>
      <c r="BN145" s="895"/>
      <c r="BO145" s="895"/>
      <c r="BP145" s="895"/>
      <c r="BQ145" s="895"/>
      <c r="BR145" s="895"/>
      <c r="BS145" s="895"/>
      <c r="BT145" s="895"/>
      <c r="BU145" s="895"/>
      <c r="BV145" s="895"/>
      <c r="BW145" s="895"/>
      <c r="BX145" s="895"/>
      <c r="BY145" s="895"/>
      <c r="BZ145" s="895"/>
      <c r="CA145" s="895"/>
      <c r="CB145" s="895"/>
      <c r="CC145" s="895"/>
      <c r="CD145" s="895"/>
      <c r="CE145" s="895"/>
      <c r="CF145" s="895"/>
      <c r="CG145" s="895"/>
      <c r="CH145" s="895"/>
      <c r="CI145" s="895"/>
      <c r="CJ145" s="895"/>
      <c r="CK145" s="895"/>
      <c r="CL145" s="895"/>
      <c r="CM145" s="895"/>
      <c r="CN145" s="895"/>
      <c r="CO145" s="895"/>
      <c r="CP145" s="895"/>
      <c r="CQ145" s="895"/>
      <c r="CR145" s="895"/>
      <c r="CS145" s="895"/>
      <c r="CT145" s="895"/>
      <c r="CU145" s="895"/>
      <c r="CV145" s="895"/>
      <c r="CW145" s="895"/>
      <c r="CX145" s="895"/>
      <c r="CY145" s="945"/>
      <c r="CZ145" s="944"/>
      <c r="DA145" s="895"/>
      <c r="DB145" s="895"/>
      <c r="DC145" s="895"/>
      <c r="DD145" s="895"/>
      <c r="DE145" s="895"/>
      <c r="DF145" s="895"/>
      <c r="DG145" s="895"/>
      <c r="DH145" s="895"/>
      <c r="DI145" s="895"/>
      <c r="DJ145" s="895"/>
      <c r="DK145" s="895"/>
      <c r="DL145" s="895"/>
      <c r="DM145" s="895"/>
      <c r="DN145" s="895"/>
      <c r="DO145" s="895"/>
      <c r="DP145" s="895"/>
      <c r="DQ145" s="895"/>
      <c r="DR145" s="895"/>
      <c r="DS145" s="895"/>
      <c r="DT145" s="895"/>
      <c r="DU145" s="895"/>
      <c r="DV145" s="895"/>
      <c r="DW145" s="895"/>
    </row>
    <row r="146" spans="2:128" x14ac:dyDescent="0.2">
      <c r="B146" s="924"/>
      <c r="C146" s="919"/>
      <c r="D146" s="920"/>
      <c r="E146" s="920"/>
      <c r="F146" s="920"/>
      <c r="G146" s="920"/>
      <c r="H146" s="920"/>
      <c r="I146" s="920"/>
      <c r="J146" s="920"/>
      <c r="K146" s="920"/>
      <c r="L146" s="920"/>
      <c r="M146" s="920"/>
      <c r="N146" s="920"/>
      <c r="O146" s="920"/>
      <c r="P146" s="920"/>
      <c r="Q146" s="920"/>
      <c r="R146" s="921"/>
      <c r="S146" s="920"/>
      <c r="T146" s="920"/>
      <c r="U146" s="908" t="s">
        <v>505</v>
      </c>
      <c r="V146" s="893" t="s">
        <v>124</v>
      </c>
      <c r="W146" s="917" t="s">
        <v>498</v>
      </c>
      <c r="X146" s="895"/>
      <c r="Y146" s="895"/>
      <c r="Z146" s="895"/>
      <c r="AA146" s="895"/>
      <c r="AB146" s="895"/>
      <c r="AC146" s="895"/>
      <c r="AD146" s="895"/>
      <c r="AE146" s="895"/>
      <c r="AF146" s="895"/>
      <c r="AG146" s="895"/>
      <c r="AH146" s="895"/>
      <c r="AI146" s="895"/>
      <c r="AJ146" s="895"/>
      <c r="AK146" s="895"/>
      <c r="AL146" s="895"/>
      <c r="AM146" s="895"/>
      <c r="AN146" s="895"/>
      <c r="AO146" s="895"/>
      <c r="AP146" s="895"/>
      <c r="AQ146" s="895"/>
      <c r="AR146" s="895"/>
      <c r="AS146" s="895"/>
      <c r="AT146" s="895"/>
      <c r="AU146" s="895"/>
      <c r="AV146" s="895"/>
      <c r="AW146" s="895"/>
      <c r="AX146" s="895"/>
      <c r="AY146" s="895"/>
      <c r="AZ146" s="895"/>
      <c r="BA146" s="895"/>
      <c r="BB146" s="895"/>
      <c r="BC146" s="895"/>
      <c r="BD146" s="895"/>
      <c r="BE146" s="895"/>
      <c r="BF146" s="895"/>
      <c r="BG146" s="895"/>
      <c r="BH146" s="895"/>
      <c r="BI146" s="895"/>
      <c r="BJ146" s="895"/>
      <c r="BK146" s="895"/>
      <c r="BL146" s="895"/>
      <c r="BM146" s="895"/>
      <c r="BN146" s="895"/>
      <c r="BO146" s="895"/>
      <c r="BP146" s="895"/>
      <c r="BQ146" s="895"/>
      <c r="BR146" s="895"/>
      <c r="BS146" s="895"/>
      <c r="BT146" s="895"/>
      <c r="BU146" s="895"/>
      <c r="BV146" s="895"/>
      <c r="BW146" s="895"/>
      <c r="BX146" s="895"/>
      <c r="BY146" s="895"/>
      <c r="BZ146" s="895"/>
      <c r="CA146" s="895"/>
      <c r="CB146" s="895"/>
      <c r="CC146" s="895"/>
      <c r="CD146" s="895"/>
      <c r="CE146" s="895"/>
      <c r="CF146" s="895"/>
      <c r="CG146" s="895"/>
      <c r="CH146" s="895"/>
      <c r="CI146" s="895"/>
      <c r="CJ146" s="895"/>
      <c r="CK146" s="895"/>
      <c r="CL146" s="895"/>
      <c r="CM146" s="895"/>
      <c r="CN146" s="895"/>
      <c r="CO146" s="895"/>
      <c r="CP146" s="895"/>
      <c r="CQ146" s="895"/>
      <c r="CR146" s="895"/>
      <c r="CS146" s="895"/>
      <c r="CT146" s="895"/>
      <c r="CU146" s="895"/>
      <c r="CV146" s="895"/>
      <c r="CW146" s="895"/>
      <c r="CX146" s="895"/>
      <c r="CY146" s="945"/>
      <c r="CZ146" s="944"/>
      <c r="DA146" s="895"/>
      <c r="DB146" s="895"/>
      <c r="DC146" s="895"/>
      <c r="DD146" s="895"/>
      <c r="DE146" s="895"/>
      <c r="DF146" s="895"/>
      <c r="DG146" s="895"/>
      <c r="DH146" s="895"/>
      <c r="DI146" s="895"/>
      <c r="DJ146" s="895"/>
      <c r="DK146" s="895"/>
      <c r="DL146" s="895"/>
      <c r="DM146" s="895"/>
      <c r="DN146" s="895"/>
      <c r="DO146" s="895"/>
      <c r="DP146" s="895"/>
      <c r="DQ146" s="895"/>
      <c r="DR146" s="895"/>
      <c r="DS146" s="895"/>
      <c r="DT146" s="895"/>
      <c r="DU146" s="895"/>
      <c r="DV146" s="895"/>
      <c r="DW146" s="895"/>
    </row>
    <row r="147" spans="2:128" x14ac:dyDescent="0.2">
      <c r="B147" s="924"/>
      <c r="C147" s="919"/>
      <c r="D147" s="920"/>
      <c r="E147" s="920"/>
      <c r="F147" s="920"/>
      <c r="G147" s="920"/>
      <c r="H147" s="920"/>
      <c r="I147" s="920"/>
      <c r="J147" s="920"/>
      <c r="K147" s="920"/>
      <c r="L147" s="920"/>
      <c r="M147" s="920"/>
      <c r="N147" s="920"/>
      <c r="O147" s="920"/>
      <c r="P147" s="920"/>
      <c r="Q147" s="920"/>
      <c r="R147" s="921"/>
      <c r="S147" s="920"/>
      <c r="T147" s="920"/>
      <c r="U147" s="908" t="s">
        <v>506</v>
      </c>
      <c r="V147" s="893" t="s">
        <v>124</v>
      </c>
      <c r="W147" s="917" t="s">
        <v>498</v>
      </c>
      <c r="X147" s="895"/>
      <c r="Y147" s="895"/>
      <c r="Z147" s="895"/>
      <c r="AA147" s="895"/>
      <c r="AB147" s="895"/>
      <c r="AC147" s="895"/>
      <c r="AD147" s="895"/>
      <c r="AE147" s="895"/>
      <c r="AF147" s="895"/>
      <c r="AG147" s="895"/>
      <c r="AH147" s="895"/>
      <c r="AI147" s="895"/>
      <c r="AJ147" s="895"/>
      <c r="AK147" s="895"/>
      <c r="AL147" s="895"/>
      <c r="AM147" s="895"/>
      <c r="AN147" s="895"/>
      <c r="AO147" s="895"/>
      <c r="AP147" s="895"/>
      <c r="AQ147" s="895"/>
      <c r="AR147" s="895"/>
      <c r="AS147" s="895"/>
      <c r="AT147" s="895"/>
      <c r="AU147" s="895"/>
      <c r="AV147" s="895"/>
      <c r="AW147" s="895"/>
      <c r="AX147" s="895"/>
      <c r="AY147" s="895"/>
      <c r="AZ147" s="895"/>
      <c r="BA147" s="895"/>
      <c r="BB147" s="895"/>
      <c r="BC147" s="895"/>
      <c r="BD147" s="895"/>
      <c r="BE147" s="895"/>
      <c r="BF147" s="895"/>
      <c r="BG147" s="895"/>
      <c r="BH147" s="895"/>
      <c r="BI147" s="895"/>
      <c r="BJ147" s="895"/>
      <c r="BK147" s="895"/>
      <c r="BL147" s="895"/>
      <c r="BM147" s="895"/>
      <c r="BN147" s="895"/>
      <c r="BO147" s="895"/>
      <c r="BP147" s="895"/>
      <c r="BQ147" s="895"/>
      <c r="BR147" s="895"/>
      <c r="BS147" s="895"/>
      <c r="BT147" s="895"/>
      <c r="BU147" s="895"/>
      <c r="BV147" s="895"/>
      <c r="BW147" s="895"/>
      <c r="BX147" s="895"/>
      <c r="BY147" s="895"/>
      <c r="BZ147" s="895"/>
      <c r="CA147" s="895"/>
      <c r="CB147" s="895"/>
      <c r="CC147" s="895"/>
      <c r="CD147" s="895"/>
      <c r="CE147" s="895"/>
      <c r="CF147" s="895"/>
      <c r="CG147" s="895"/>
      <c r="CH147" s="895"/>
      <c r="CI147" s="895"/>
      <c r="CJ147" s="895"/>
      <c r="CK147" s="895"/>
      <c r="CL147" s="895"/>
      <c r="CM147" s="895"/>
      <c r="CN147" s="895"/>
      <c r="CO147" s="895"/>
      <c r="CP147" s="895"/>
      <c r="CQ147" s="895"/>
      <c r="CR147" s="895"/>
      <c r="CS147" s="895"/>
      <c r="CT147" s="895"/>
      <c r="CU147" s="895"/>
      <c r="CV147" s="895"/>
      <c r="CW147" s="895"/>
      <c r="CX147" s="895"/>
      <c r="CY147" s="945"/>
      <c r="CZ147" s="944"/>
      <c r="DA147" s="895"/>
      <c r="DB147" s="895"/>
      <c r="DC147" s="895"/>
      <c r="DD147" s="895"/>
      <c r="DE147" s="895"/>
      <c r="DF147" s="895"/>
      <c r="DG147" s="895"/>
      <c r="DH147" s="895"/>
      <c r="DI147" s="895"/>
      <c r="DJ147" s="895"/>
      <c r="DK147" s="895"/>
      <c r="DL147" s="895"/>
      <c r="DM147" s="895"/>
      <c r="DN147" s="895"/>
      <c r="DO147" s="895"/>
      <c r="DP147" s="895"/>
      <c r="DQ147" s="895"/>
      <c r="DR147" s="895"/>
      <c r="DS147" s="895"/>
      <c r="DT147" s="895"/>
      <c r="DU147" s="895"/>
      <c r="DV147" s="895"/>
      <c r="DW147" s="895"/>
    </row>
    <row r="148" spans="2:128" x14ac:dyDescent="0.2">
      <c r="B148" s="924"/>
      <c r="C148" s="919"/>
      <c r="D148" s="920"/>
      <c r="E148" s="920"/>
      <c r="F148" s="920"/>
      <c r="G148" s="920"/>
      <c r="H148" s="920"/>
      <c r="I148" s="920"/>
      <c r="J148" s="920"/>
      <c r="K148" s="920"/>
      <c r="L148" s="920"/>
      <c r="M148" s="920"/>
      <c r="N148" s="920"/>
      <c r="O148" s="920"/>
      <c r="P148" s="920"/>
      <c r="Q148" s="920"/>
      <c r="R148" s="921"/>
      <c r="S148" s="920"/>
      <c r="T148" s="920"/>
      <c r="U148" s="925" t="s">
        <v>507</v>
      </c>
      <c r="V148" s="893" t="s">
        <v>124</v>
      </c>
      <c r="W148" s="917" t="s">
        <v>498</v>
      </c>
      <c r="X148" s="946"/>
      <c r="Y148" s="946"/>
      <c r="Z148" s="946"/>
      <c r="AA148" s="946"/>
      <c r="AB148" s="946"/>
      <c r="AC148" s="946"/>
      <c r="AD148" s="946"/>
      <c r="AE148" s="946"/>
      <c r="AF148" s="946"/>
      <c r="AG148" s="946"/>
      <c r="AH148" s="946"/>
      <c r="AI148" s="946"/>
      <c r="AJ148" s="946"/>
      <c r="AK148" s="946"/>
      <c r="AL148" s="946"/>
      <c r="AM148" s="946"/>
      <c r="AN148" s="946"/>
      <c r="AO148" s="946"/>
      <c r="AP148" s="946"/>
      <c r="AQ148" s="946"/>
      <c r="AR148" s="946"/>
      <c r="AS148" s="946"/>
      <c r="AT148" s="946"/>
      <c r="AU148" s="946"/>
      <c r="AV148" s="946"/>
      <c r="AW148" s="946"/>
      <c r="AX148" s="946"/>
      <c r="AY148" s="946"/>
      <c r="AZ148" s="946"/>
      <c r="BA148" s="946"/>
      <c r="BB148" s="946"/>
      <c r="BC148" s="946"/>
      <c r="BD148" s="946"/>
      <c r="BE148" s="946"/>
      <c r="BF148" s="946"/>
      <c r="BG148" s="946"/>
      <c r="BH148" s="946"/>
      <c r="BI148" s="946"/>
      <c r="BJ148" s="946"/>
      <c r="BK148" s="946"/>
      <c r="BL148" s="946"/>
      <c r="BM148" s="946"/>
      <c r="BN148" s="946"/>
      <c r="BO148" s="946"/>
      <c r="BP148" s="946"/>
      <c r="BQ148" s="946"/>
      <c r="BR148" s="946"/>
      <c r="BS148" s="946"/>
      <c r="BT148" s="946"/>
      <c r="BU148" s="946"/>
      <c r="BV148" s="946"/>
      <c r="BW148" s="946"/>
      <c r="BX148" s="946"/>
      <c r="BY148" s="946"/>
      <c r="BZ148" s="946"/>
      <c r="CA148" s="946"/>
      <c r="CB148" s="946"/>
      <c r="CC148" s="946"/>
      <c r="CD148" s="946"/>
      <c r="CE148" s="946"/>
      <c r="CF148" s="946"/>
      <c r="CG148" s="946"/>
      <c r="CH148" s="946"/>
      <c r="CI148" s="946"/>
      <c r="CJ148" s="946"/>
      <c r="CK148" s="946"/>
      <c r="CL148" s="946"/>
      <c r="CM148" s="946"/>
      <c r="CN148" s="946"/>
      <c r="CO148" s="946"/>
      <c r="CP148" s="946"/>
      <c r="CQ148" s="946"/>
      <c r="CR148" s="946"/>
      <c r="CS148" s="946"/>
      <c r="CT148" s="946"/>
      <c r="CU148" s="946"/>
      <c r="CV148" s="946"/>
      <c r="CW148" s="946"/>
      <c r="CX148" s="946"/>
      <c r="CY148" s="945"/>
      <c r="CZ148" s="944"/>
      <c r="DA148" s="946"/>
      <c r="DB148" s="946"/>
      <c r="DC148" s="946"/>
      <c r="DD148" s="946"/>
      <c r="DE148" s="946"/>
      <c r="DF148" s="946"/>
      <c r="DG148" s="946"/>
      <c r="DH148" s="946"/>
      <c r="DI148" s="946"/>
      <c r="DJ148" s="946"/>
      <c r="DK148" s="946"/>
      <c r="DL148" s="946"/>
      <c r="DM148" s="946"/>
      <c r="DN148" s="946"/>
      <c r="DO148" s="946"/>
      <c r="DP148" s="946"/>
      <c r="DQ148" s="946"/>
      <c r="DR148" s="946"/>
      <c r="DS148" s="946"/>
      <c r="DT148" s="946"/>
      <c r="DU148" s="946"/>
      <c r="DV148" s="946"/>
      <c r="DW148" s="946"/>
    </row>
    <row r="149" spans="2:128" ht="15.75" thickBot="1" x14ac:dyDescent="0.25">
      <c r="B149" s="929"/>
      <c r="C149" s="930"/>
      <c r="D149" s="931"/>
      <c r="E149" s="931"/>
      <c r="F149" s="931"/>
      <c r="G149" s="931"/>
      <c r="H149" s="931"/>
      <c r="I149" s="931"/>
      <c r="J149" s="931"/>
      <c r="K149" s="931"/>
      <c r="L149" s="931"/>
      <c r="M149" s="931"/>
      <c r="N149" s="931"/>
      <c r="O149" s="931"/>
      <c r="P149" s="931"/>
      <c r="Q149" s="931"/>
      <c r="R149" s="932"/>
      <c r="S149" s="931"/>
      <c r="T149" s="931"/>
      <c r="U149" s="933" t="s">
        <v>127</v>
      </c>
      <c r="V149" s="934" t="s">
        <v>508</v>
      </c>
      <c r="W149" s="935" t="s">
        <v>498</v>
      </c>
      <c r="X149" s="936">
        <f>SUM(X138:X148)</f>
        <v>480.70400000000001</v>
      </c>
      <c r="Y149" s="936">
        <f t="shared" ref="Y149:CJ149" si="28">SUM(Y138:Y148)</f>
        <v>497.40800000000002</v>
      </c>
      <c r="Z149" s="936">
        <f t="shared" si="28"/>
        <v>1475.52</v>
      </c>
      <c r="AA149" s="936">
        <f t="shared" si="28"/>
        <v>2488.076</v>
      </c>
      <c r="AB149" s="936">
        <f t="shared" si="28"/>
        <v>3533.04</v>
      </c>
      <c r="AC149" s="936">
        <f t="shared" si="28"/>
        <v>4130.7079999999996</v>
      </c>
      <c r="AD149" s="936">
        <f t="shared" si="28"/>
        <v>7630.34</v>
      </c>
      <c r="AE149" s="936">
        <f t="shared" si="28"/>
        <v>10284.492</v>
      </c>
      <c r="AF149" s="936">
        <f t="shared" si="28"/>
        <v>10618.644</v>
      </c>
      <c r="AG149" s="936">
        <f t="shared" si="28"/>
        <v>10952.796</v>
      </c>
      <c r="AH149" s="936">
        <f t="shared" si="28"/>
        <v>1670.796</v>
      </c>
      <c r="AI149" s="936">
        <f t="shared" si="28"/>
        <v>1670.796</v>
      </c>
      <c r="AJ149" s="936">
        <f t="shared" si="28"/>
        <v>1670.796</v>
      </c>
      <c r="AK149" s="936">
        <f t="shared" si="28"/>
        <v>1670.796</v>
      </c>
      <c r="AL149" s="936">
        <f t="shared" si="28"/>
        <v>1670.796</v>
      </c>
      <c r="AM149" s="936">
        <f t="shared" si="28"/>
        <v>1670.796</v>
      </c>
      <c r="AN149" s="936">
        <f t="shared" si="28"/>
        <v>1670.796</v>
      </c>
      <c r="AO149" s="936">
        <f t="shared" si="28"/>
        <v>1670.796</v>
      </c>
      <c r="AP149" s="936">
        <f t="shared" si="28"/>
        <v>1670.796</v>
      </c>
      <c r="AQ149" s="936">
        <f t="shared" si="28"/>
        <v>1670.796</v>
      </c>
      <c r="AR149" s="936">
        <f t="shared" si="28"/>
        <v>1670.796</v>
      </c>
      <c r="AS149" s="936">
        <f t="shared" si="28"/>
        <v>1670.796</v>
      </c>
      <c r="AT149" s="936">
        <f t="shared" si="28"/>
        <v>1670.796</v>
      </c>
      <c r="AU149" s="936">
        <f t="shared" si="28"/>
        <v>1670.796</v>
      </c>
      <c r="AV149" s="936">
        <f t="shared" si="28"/>
        <v>1670.796</v>
      </c>
      <c r="AW149" s="936">
        <f t="shared" si="28"/>
        <v>1670.796</v>
      </c>
      <c r="AX149" s="936">
        <f t="shared" si="28"/>
        <v>1670.796</v>
      </c>
      <c r="AY149" s="936">
        <f t="shared" si="28"/>
        <v>1670.796</v>
      </c>
      <c r="AZ149" s="936">
        <f t="shared" si="28"/>
        <v>1670.796</v>
      </c>
      <c r="BA149" s="936">
        <f t="shared" si="28"/>
        <v>1670.796</v>
      </c>
      <c r="BB149" s="936">
        <f t="shared" si="28"/>
        <v>1670.796</v>
      </c>
      <c r="BC149" s="936">
        <f t="shared" si="28"/>
        <v>1670.796</v>
      </c>
      <c r="BD149" s="936">
        <f t="shared" si="28"/>
        <v>1670.796</v>
      </c>
      <c r="BE149" s="936">
        <f t="shared" si="28"/>
        <v>1670.796</v>
      </c>
      <c r="BF149" s="936">
        <f t="shared" si="28"/>
        <v>1670.796</v>
      </c>
      <c r="BG149" s="936">
        <f t="shared" si="28"/>
        <v>1670.796</v>
      </c>
      <c r="BH149" s="936">
        <f t="shared" si="28"/>
        <v>1670.796</v>
      </c>
      <c r="BI149" s="936">
        <f t="shared" si="28"/>
        <v>1670.796</v>
      </c>
      <c r="BJ149" s="936">
        <f t="shared" si="28"/>
        <v>1670.796</v>
      </c>
      <c r="BK149" s="936">
        <f t="shared" si="28"/>
        <v>1670.796</v>
      </c>
      <c r="BL149" s="936">
        <f t="shared" si="28"/>
        <v>1670.796</v>
      </c>
      <c r="BM149" s="936">
        <f t="shared" si="28"/>
        <v>1670.796</v>
      </c>
      <c r="BN149" s="936">
        <f t="shared" si="28"/>
        <v>1670.796</v>
      </c>
      <c r="BO149" s="936">
        <f t="shared" si="28"/>
        <v>1670.796</v>
      </c>
      <c r="BP149" s="936">
        <f t="shared" si="28"/>
        <v>1670.796</v>
      </c>
      <c r="BQ149" s="936">
        <f t="shared" si="28"/>
        <v>1670.796</v>
      </c>
      <c r="BR149" s="936">
        <f t="shared" si="28"/>
        <v>1670.796</v>
      </c>
      <c r="BS149" s="936">
        <f t="shared" si="28"/>
        <v>1670.796</v>
      </c>
      <c r="BT149" s="936">
        <f t="shared" si="28"/>
        <v>1670.796</v>
      </c>
      <c r="BU149" s="936">
        <f t="shared" si="28"/>
        <v>1670.796</v>
      </c>
      <c r="BV149" s="936">
        <f t="shared" si="28"/>
        <v>1670.796</v>
      </c>
      <c r="BW149" s="936">
        <f t="shared" si="28"/>
        <v>1670.796</v>
      </c>
      <c r="BX149" s="936">
        <f t="shared" si="28"/>
        <v>1670.796</v>
      </c>
      <c r="BY149" s="936">
        <f t="shared" si="28"/>
        <v>1670.796</v>
      </c>
      <c r="BZ149" s="936">
        <f t="shared" si="28"/>
        <v>1670.796</v>
      </c>
      <c r="CA149" s="936">
        <f t="shared" si="28"/>
        <v>1670.796</v>
      </c>
      <c r="CB149" s="936">
        <f t="shared" si="28"/>
        <v>1670.796</v>
      </c>
      <c r="CC149" s="936">
        <f t="shared" si="28"/>
        <v>1670.796</v>
      </c>
      <c r="CD149" s="936">
        <f t="shared" si="28"/>
        <v>1670.796</v>
      </c>
      <c r="CE149" s="936">
        <f t="shared" si="28"/>
        <v>1670.796</v>
      </c>
      <c r="CF149" s="936">
        <f t="shared" si="28"/>
        <v>1670.796</v>
      </c>
      <c r="CG149" s="936">
        <f t="shared" si="28"/>
        <v>1670.796</v>
      </c>
      <c r="CH149" s="936">
        <f t="shared" si="28"/>
        <v>1670.796</v>
      </c>
      <c r="CI149" s="936">
        <f t="shared" si="28"/>
        <v>1670.796</v>
      </c>
      <c r="CJ149" s="936">
        <f t="shared" si="28"/>
        <v>1670.796</v>
      </c>
      <c r="CK149" s="936">
        <f t="shared" ref="CK149:DW149" si="29">SUM(CK138:CK148)</f>
        <v>1670.796</v>
      </c>
      <c r="CL149" s="936">
        <f t="shared" si="29"/>
        <v>1670.796</v>
      </c>
      <c r="CM149" s="936">
        <f t="shared" si="29"/>
        <v>1670.796</v>
      </c>
      <c r="CN149" s="936">
        <f t="shared" si="29"/>
        <v>1670.796</v>
      </c>
      <c r="CO149" s="936">
        <f t="shared" si="29"/>
        <v>1670.796</v>
      </c>
      <c r="CP149" s="936">
        <f t="shared" si="29"/>
        <v>1670.796</v>
      </c>
      <c r="CQ149" s="936">
        <f t="shared" si="29"/>
        <v>1670.796</v>
      </c>
      <c r="CR149" s="936">
        <f t="shared" si="29"/>
        <v>1670.796</v>
      </c>
      <c r="CS149" s="936">
        <f t="shared" si="29"/>
        <v>1670.796</v>
      </c>
      <c r="CT149" s="936">
        <f t="shared" si="29"/>
        <v>1670.796</v>
      </c>
      <c r="CU149" s="936">
        <f t="shared" si="29"/>
        <v>1670.796</v>
      </c>
      <c r="CV149" s="936">
        <f t="shared" si="29"/>
        <v>1670.796</v>
      </c>
      <c r="CW149" s="936">
        <f t="shared" si="29"/>
        <v>1670.796</v>
      </c>
      <c r="CX149" s="936">
        <f t="shared" si="29"/>
        <v>1670.796</v>
      </c>
      <c r="CY149" s="937">
        <f t="shared" si="29"/>
        <v>1670.796</v>
      </c>
      <c r="CZ149" s="937">
        <f t="shared" si="29"/>
        <v>0</v>
      </c>
      <c r="DA149" s="937">
        <f t="shared" si="29"/>
        <v>0</v>
      </c>
      <c r="DB149" s="937">
        <f t="shared" si="29"/>
        <v>0</v>
      </c>
      <c r="DC149" s="937">
        <f t="shared" si="29"/>
        <v>0</v>
      </c>
      <c r="DD149" s="937">
        <f t="shared" si="29"/>
        <v>0</v>
      </c>
      <c r="DE149" s="937">
        <f t="shared" si="29"/>
        <v>0</v>
      </c>
      <c r="DF149" s="937">
        <f t="shared" si="29"/>
        <v>0</v>
      </c>
      <c r="DG149" s="937">
        <f t="shared" si="29"/>
        <v>0</v>
      </c>
      <c r="DH149" s="937">
        <f t="shared" si="29"/>
        <v>0</v>
      </c>
      <c r="DI149" s="937">
        <f t="shared" si="29"/>
        <v>0</v>
      </c>
      <c r="DJ149" s="937">
        <f t="shared" si="29"/>
        <v>0</v>
      </c>
      <c r="DK149" s="937">
        <f t="shared" si="29"/>
        <v>0</v>
      </c>
      <c r="DL149" s="937">
        <f t="shared" si="29"/>
        <v>0</v>
      </c>
      <c r="DM149" s="937">
        <f t="shared" si="29"/>
        <v>0</v>
      </c>
      <c r="DN149" s="937">
        <f t="shared" si="29"/>
        <v>0</v>
      </c>
      <c r="DO149" s="937">
        <f t="shared" si="29"/>
        <v>0</v>
      </c>
      <c r="DP149" s="937">
        <f t="shared" si="29"/>
        <v>0</v>
      </c>
      <c r="DQ149" s="937">
        <f t="shared" si="29"/>
        <v>0</v>
      </c>
      <c r="DR149" s="937">
        <f t="shared" si="29"/>
        <v>0</v>
      </c>
      <c r="DS149" s="937">
        <f t="shared" si="29"/>
        <v>0</v>
      </c>
      <c r="DT149" s="937">
        <f t="shared" si="29"/>
        <v>0</v>
      </c>
      <c r="DU149" s="937">
        <f t="shared" si="29"/>
        <v>0</v>
      </c>
      <c r="DV149" s="937">
        <f t="shared" si="29"/>
        <v>0</v>
      </c>
      <c r="DW149" s="937">
        <f t="shared" si="29"/>
        <v>0</v>
      </c>
    </row>
    <row r="150" spans="2:128" x14ac:dyDescent="0.2">
      <c r="B150" s="947" t="s">
        <v>905</v>
      </c>
      <c r="C150" s="948" t="s">
        <v>906</v>
      </c>
      <c r="D150" s="949"/>
      <c r="E150" s="950"/>
      <c r="F150" s="950"/>
      <c r="G150" s="950"/>
      <c r="H150" s="950"/>
      <c r="I150" s="950"/>
      <c r="J150" s="950"/>
      <c r="K150" s="950"/>
      <c r="L150" s="950"/>
      <c r="M150" s="950"/>
      <c r="N150" s="950"/>
      <c r="O150" s="950"/>
      <c r="P150" s="950"/>
      <c r="Q150" s="950"/>
      <c r="R150" s="951"/>
      <c r="S150" s="952"/>
      <c r="T150" s="951"/>
      <c r="U150" s="952"/>
      <c r="V150" s="950"/>
      <c r="W150" s="950"/>
      <c r="X150" s="953">
        <f t="shared" ref="X150:BC150" si="30">SUMIF($C:$C,"58.2x",X:X)</f>
        <v>0</v>
      </c>
      <c r="Y150" s="953">
        <f t="shared" si="30"/>
        <v>0</v>
      </c>
      <c r="Z150" s="953">
        <f t="shared" si="30"/>
        <v>0</v>
      </c>
      <c r="AA150" s="953">
        <f t="shared" si="30"/>
        <v>0</v>
      </c>
      <c r="AB150" s="953">
        <f t="shared" si="30"/>
        <v>0</v>
      </c>
      <c r="AC150" s="953">
        <f t="shared" si="30"/>
        <v>0</v>
      </c>
      <c r="AD150" s="953">
        <f t="shared" si="30"/>
        <v>0</v>
      </c>
      <c r="AE150" s="953">
        <f t="shared" si="30"/>
        <v>0</v>
      </c>
      <c r="AF150" s="953">
        <f t="shared" si="30"/>
        <v>0</v>
      </c>
      <c r="AG150" s="953">
        <f t="shared" si="30"/>
        <v>0</v>
      </c>
      <c r="AH150" s="953">
        <f t="shared" si="30"/>
        <v>0</v>
      </c>
      <c r="AI150" s="953">
        <f t="shared" si="30"/>
        <v>0</v>
      </c>
      <c r="AJ150" s="953">
        <f t="shared" si="30"/>
        <v>0</v>
      </c>
      <c r="AK150" s="953">
        <f t="shared" si="30"/>
        <v>0</v>
      </c>
      <c r="AL150" s="953">
        <f t="shared" si="30"/>
        <v>0</v>
      </c>
      <c r="AM150" s="953">
        <f t="shared" si="30"/>
        <v>0</v>
      </c>
      <c r="AN150" s="953">
        <f t="shared" si="30"/>
        <v>0</v>
      </c>
      <c r="AO150" s="953">
        <f t="shared" si="30"/>
        <v>0</v>
      </c>
      <c r="AP150" s="953">
        <f t="shared" si="30"/>
        <v>0</v>
      </c>
      <c r="AQ150" s="953">
        <f t="shared" si="30"/>
        <v>0</v>
      </c>
      <c r="AR150" s="953">
        <f t="shared" si="30"/>
        <v>0</v>
      </c>
      <c r="AS150" s="953">
        <f t="shared" si="30"/>
        <v>0</v>
      </c>
      <c r="AT150" s="953">
        <f t="shared" si="30"/>
        <v>0</v>
      </c>
      <c r="AU150" s="953">
        <f t="shared" si="30"/>
        <v>0</v>
      </c>
      <c r="AV150" s="953">
        <f t="shared" si="30"/>
        <v>0</v>
      </c>
      <c r="AW150" s="953">
        <f t="shared" si="30"/>
        <v>0</v>
      </c>
      <c r="AX150" s="953">
        <f t="shared" si="30"/>
        <v>0</v>
      </c>
      <c r="AY150" s="953">
        <f t="shared" si="30"/>
        <v>0</v>
      </c>
      <c r="AZ150" s="953">
        <f t="shared" si="30"/>
        <v>0</v>
      </c>
      <c r="BA150" s="953">
        <f t="shared" si="30"/>
        <v>0</v>
      </c>
      <c r="BB150" s="953">
        <f t="shared" si="30"/>
        <v>0</v>
      </c>
      <c r="BC150" s="953">
        <f t="shared" si="30"/>
        <v>0</v>
      </c>
      <c r="BD150" s="953">
        <f t="shared" ref="BD150:CI150" si="31">SUMIF($C:$C,"58.2x",BD:BD)</f>
        <v>0</v>
      </c>
      <c r="BE150" s="953">
        <f t="shared" si="31"/>
        <v>0</v>
      </c>
      <c r="BF150" s="953">
        <f t="shared" si="31"/>
        <v>0</v>
      </c>
      <c r="BG150" s="953">
        <f t="shared" si="31"/>
        <v>0</v>
      </c>
      <c r="BH150" s="953">
        <f t="shared" si="31"/>
        <v>0</v>
      </c>
      <c r="BI150" s="953">
        <f t="shared" si="31"/>
        <v>0</v>
      </c>
      <c r="BJ150" s="953">
        <f t="shared" si="31"/>
        <v>0</v>
      </c>
      <c r="BK150" s="953">
        <f t="shared" si="31"/>
        <v>0</v>
      </c>
      <c r="BL150" s="953">
        <f t="shared" si="31"/>
        <v>0</v>
      </c>
      <c r="BM150" s="953">
        <f t="shared" si="31"/>
        <v>0</v>
      </c>
      <c r="BN150" s="953">
        <f t="shared" si="31"/>
        <v>0</v>
      </c>
      <c r="BO150" s="953">
        <f t="shared" si="31"/>
        <v>0</v>
      </c>
      <c r="BP150" s="953">
        <f t="shared" si="31"/>
        <v>0</v>
      </c>
      <c r="BQ150" s="953">
        <f t="shared" si="31"/>
        <v>0</v>
      </c>
      <c r="BR150" s="953">
        <f t="shared" si="31"/>
        <v>0</v>
      </c>
      <c r="BS150" s="953">
        <f t="shared" si="31"/>
        <v>0</v>
      </c>
      <c r="BT150" s="953">
        <f t="shared" si="31"/>
        <v>0</v>
      </c>
      <c r="BU150" s="953">
        <f t="shared" si="31"/>
        <v>0</v>
      </c>
      <c r="BV150" s="953">
        <f t="shared" si="31"/>
        <v>0</v>
      </c>
      <c r="BW150" s="953">
        <f t="shared" si="31"/>
        <v>0</v>
      </c>
      <c r="BX150" s="953">
        <f t="shared" si="31"/>
        <v>0</v>
      </c>
      <c r="BY150" s="953">
        <f t="shared" si="31"/>
        <v>0</v>
      </c>
      <c r="BZ150" s="953">
        <f t="shared" si="31"/>
        <v>0</v>
      </c>
      <c r="CA150" s="953">
        <f t="shared" si="31"/>
        <v>0</v>
      </c>
      <c r="CB150" s="953">
        <f t="shared" si="31"/>
        <v>0</v>
      </c>
      <c r="CC150" s="953">
        <f t="shared" si="31"/>
        <v>0</v>
      </c>
      <c r="CD150" s="953">
        <f t="shared" si="31"/>
        <v>0</v>
      </c>
      <c r="CE150" s="953">
        <f t="shared" si="31"/>
        <v>0</v>
      </c>
      <c r="CF150" s="953">
        <f t="shared" si="31"/>
        <v>0</v>
      </c>
      <c r="CG150" s="953">
        <f t="shared" si="31"/>
        <v>0</v>
      </c>
      <c r="CH150" s="953">
        <f t="shared" si="31"/>
        <v>0</v>
      </c>
      <c r="CI150" s="953">
        <f t="shared" si="31"/>
        <v>0</v>
      </c>
      <c r="CJ150" s="953">
        <f t="shared" ref="CJ150:DO150" si="32">SUMIF($C:$C,"58.2x",CJ:CJ)</f>
        <v>0</v>
      </c>
      <c r="CK150" s="953">
        <f t="shared" si="32"/>
        <v>0</v>
      </c>
      <c r="CL150" s="953">
        <f t="shared" si="32"/>
        <v>0</v>
      </c>
      <c r="CM150" s="953">
        <f t="shared" si="32"/>
        <v>0</v>
      </c>
      <c r="CN150" s="953">
        <f t="shared" si="32"/>
        <v>0</v>
      </c>
      <c r="CO150" s="953">
        <f t="shared" si="32"/>
        <v>0</v>
      </c>
      <c r="CP150" s="953">
        <f t="shared" si="32"/>
        <v>0</v>
      </c>
      <c r="CQ150" s="953">
        <f t="shared" si="32"/>
        <v>0</v>
      </c>
      <c r="CR150" s="953">
        <f t="shared" si="32"/>
        <v>0</v>
      </c>
      <c r="CS150" s="953">
        <f t="shared" si="32"/>
        <v>0</v>
      </c>
      <c r="CT150" s="953">
        <f t="shared" si="32"/>
        <v>0</v>
      </c>
      <c r="CU150" s="953">
        <f t="shared" si="32"/>
        <v>0</v>
      </c>
      <c r="CV150" s="953">
        <f t="shared" si="32"/>
        <v>0</v>
      </c>
      <c r="CW150" s="953">
        <f t="shared" si="32"/>
        <v>0</v>
      </c>
      <c r="CX150" s="953">
        <f t="shared" si="32"/>
        <v>0</v>
      </c>
      <c r="CY150" s="954">
        <f t="shared" si="32"/>
        <v>0</v>
      </c>
      <c r="CZ150" s="941">
        <f t="shared" si="32"/>
        <v>0</v>
      </c>
      <c r="DA150" s="941">
        <f t="shared" si="32"/>
        <v>0</v>
      </c>
      <c r="DB150" s="941">
        <f t="shared" si="32"/>
        <v>0</v>
      </c>
      <c r="DC150" s="941">
        <f t="shared" si="32"/>
        <v>0</v>
      </c>
      <c r="DD150" s="941">
        <f t="shared" si="32"/>
        <v>0</v>
      </c>
      <c r="DE150" s="941">
        <f t="shared" si="32"/>
        <v>0</v>
      </c>
      <c r="DF150" s="941">
        <f t="shared" si="32"/>
        <v>0</v>
      </c>
      <c r="DG150" s="941">
        <f t="shared" si="32"/>
        <v>0</v>
      </c>
      <c r="DH150" s="941">
        <f t="shared" si="32"/>
        <v>0</v>
      </c>
      <c r="DI150" s="941">
        <f t="shared" si="32"/>
        <v>0</v>
      </c>
      <c r="DJ150" s="941">
        <f t="shared" si="32"/>
        <v>0</v>
      </c>
      <c r="DK150" s="941">
        <f t="shared" si="32"/>
        <v>0</v>
      </c>
      <c r="DL150" s="941">
        <f t="shared" si="32"/>
        <v>0</v>
      </c>
      <c r="DM150" s="941">
        <f t="shared" si="32"/>
        <v>0</v>
      </c>
      <c r="DN150" s="941">
        <f t="shared" si="32"/>
        <v>0</v>
      </c>
      <c r="DO150" s="941">
        <f t="shared" si="32"/>
        <v>0</v>
      </c>
      <c r="DP150" s="941">
        <f t="shared" ref="DP150:DW150" si="33">SUMIF($C:$C,"58.2x",DP:DP)</f>
        <v>0</v>
      </c>
      <c r="DQ150" s="941">
        <f t="shared" si="33"/>
        <v>0</v>
      </c>
      <c r="DR150" s="941">
        <f t="shared" si="33"/>
        <v>0</v>
      </c>
      <c r="DS150" s="941">
        <f t="shared" si="33"/>
        <v>0</v>
      </c>
      <c r="DT150" s="941">
        <f t="shared" si="33"/>
        <v>0</v>
      </c>
      <c r="DU150" s="941">
        <f t="shared" si="33"/>
        <v>0</v>
      </c>
      <c r="DV150" s="941">
        <f t="shared" si="33"/>
        <v>0</v>
      </c>
      <c r="DW150" s="942">
        <f t="shared" si="33"/>
        <v>0</v>
      </c>
      <c r="DX150" s="902"/>
    </row>
    <row r="151" spans="2:128" x14ac:dyDescent="0.2">
      <c r="B151" s="947" t="s">
        <v>907</v>
      </c>
      <c r="C151" s="948" t="s">
        <v>908</v>
      </c>
      <c r="D151" s="949"/>
      <c r="E151" s="950"/>
      <c r="F151" s="950"/>
      <c r="G151" s="950"/>
      <c r="H151" s="950"/>
      <c r="I151" s="950"/>
      <c r="J151" s="950"/>
      <c r="K151" s="950"/>
      <c r="L151" s="950"/>
      <c r="M151" s="950"/>
      <c r="N151" s="950"/>
      <c r="O151" s="950"/>
      <c r="P151" s="950"/>
      <c r="Q151" s="950"/>
      <c r="R151" s="951"/>
      <c r="S151" s="952"/>
      <c r="T151" s="951"/>
      <c r="U151" s="952"/>
      <c r="V151" s="950"/>
      <c r="W151" s="950"/>
      <c r="X151" s="953">
        <f t="shared" ref="X151:BC151" si="34">SUMIF($C:$C,"58.3x",X:X)</f>
        <v>0</v>
      </c>
      <c r="Y151" s="953">
        <f t="shared" si="34"/>
        <v>0</v>
      </c>
      <c r="Z151" s="953">
        <f t="shared" si="34"/>
        <v>0</v>
      </c>
      <c r="AA151" s="953">
        <f t="shared" si="34"/>
        <v>0</v>
      </c>
      <c r="AB151" s="953">
        <f t="shared" si="34"/>
        <v>0</v>
      </c>
      <c r="AC151" s="953">
        <f t="shared" si="34"/>
        <v>0</v>
      </c>
      <c r="AD151" s="953">
        <f t="shared" si="34"/>
        <v>0</v>
      </c>
      <c r="AE151" s="953">
        <f t="shared" si="34"/>
        <v>0</v>
      </c>
      <c r="AF151" s="953">
        <f t="shared" si="34"/>
        <v>0</v>
      </c>
      <c r="AG151" s="953">
        <f t="shared" si="34"/>
        <v>0</v>
      </c>
      <c r="AH151" s="953">
        <f t="shared" si="34"/>
        <v>0</v>
      </c>
      <c r="AI151" s="953">
        <f t="shared" si="34"/>
        <v>0</v>
      </c>
      <c r="AJ151" s="953">
        <f t="shared" si="34"/>
        <v>0</v>
      </c>
      <c r="AK151" s="953">
        <f t="shared" si="34"/>
        <v>0</v>
      </c>
      <c r="AL151" s="953">
        <f t="shared" si="34"/>
        <v>0</v>
      </c>
      <c r="AM151" s="953">
        <f t="shared" si="34"/>
        <v>0</v>
      </c>
      <c r="AN151" s="953">
        <f t="shared" si="34"/>
        <v>0</v>
      </c>
      <c r="AO151" s="953">
        <f t="shared" si="34"/>
        <v>0</v>
      </c>
      <c r="AP151" s="953">
        <f t="shared" si="34"/>
        <v>0</v>
      </c>
      <c r="AQ151" s="953">
        <f t="shared" si="34"/>
        <v>0</v>
      </c>
      <c r="AR151" s="953">
        <f t="shared" si="34"/>
        <v>0</v>
      </c>
      <c r="AS151" s="953">
        <f t="shared" si="34"/>
        <v>0</v>
      </c>
      <c r="AT151" s="953">
        <f t="shared" si="34"/>
        <v>0</v>
      </c>
      <c r="AU151" s="953">
        <f t="shared" si="34"/>
        <v>0</v>
      </c>
      <c r="AV151" s="953">
        <f t="shared" si="34"/>
        <v>0</v>
      </c>
      <c r="AW151" s="953">
        <f t="shared" si="34"/>
        <v>0</v>
      </c>
      <c r="AX151" s="953">
        <f t="shared" si="34"/>
        <v>0</v>
      </c>
      <c r="AY151" s="953">
        <f t="shared" si="34"/>
        <v>0</v>
      </c>
      <c r="AZ151" s="953">
        <f t="shared" si="34"/>
        <v>0</v>
      </c>
      <c r="BA151" s="953">
        <f t="shared" si="34"/>
        <v>0</v>
      </c>
      <c r="BB151" s="953">
        <f t="shared" si="34"/>
        <v>0</v>
      </c>
      <c r="BC151" s="953">
        <f t="shared" si="34"/>
        <v>0</v>
      </c>
      <c r="BD151" s="953">
        <f t="shared" ref="BD151:CI151" si="35">SUMIF($C:$C,"58.3x",BD:BD)</f>
        <v>0</v>
      </c>
      <c r="BE151" s="953">
        <f t="shared" si="35"/>
        <v>0</v>
      </c>
      <c r="BF151" s="953">
        <f t="shared" si="35"/>
        <v>0</v>
      </c>
      <c r="BG151" s="953">
        <f t="shared" si="35"/>
        <v>0</v>
      </c>
      <c r="BH151" s="953">
        <f t="shared" si="35"/>
        <v>0</v>
      </c>
      <c r="BI151" s="953">
        <f t="shared" si="35"/>
        <v>0</v>
      </c>
      <c r="BJ151" s="953">
        <f t="shared" si="35"/>
        <v>0</v>
      </c>
      <c r="BK151" s="953">
        <f t="shared" si="35"/>
        <v>0</v>
      </c>
      <c r="BL151" s="953">
        <f t="shared" si="35"/>
        <v>0</v>
      </c>
      <c r="BM151" s="953">
        <f t="shared" si="35"/>
        <v>0</v>
      </c>
      <c r="BN151" s="953">
        <f t="shared" si="35"/>
        <v>0</v>
      </c>
      <c r="BO151" s="953">
        <f t="shared" si="35"/>
        <v>0</v>
      </c>
      <c r="BP151" s="953">
        <f t="shared" si="35"/>
        <v>0</v>
      </c>
      <c r="BQ151" s="953">
        <f t="shared" si="35"/>
        <v>0</v>
      </c>
      <c r="BR151" s="953">
        <f t="shared" si="35"/>
        <v>0</v>
      </c>
      <c r="BS151" s="953">
        <f t="shared" si="35"/>
        <v>0</v>
      </c>
      <c r="BT151" s="953">
        <f t="shared" si="35"/>
        <v>0</v>
      </c>
      <c r="BU151" s="953">
        <f t="shared" si="35"/>
        <v>0</v>
      </c>
      <c r="BV151" s="953">
        <f t="shared" si="35"/>
        <v>0</v>
      </c>
      <c r="BW151" s="953">
        <f t="shared" si="35"/>
        <v>0</v>
      </c>
      <c r="BX151" s="953">
        <f t="shared" si="35"/>
        <v>0</v>
      </c>
      <c r="BY151" s="953">
        <f t="shared" si="35"/>
        <v>0</v>
      </c>
      <c r="BZ151" s="953">
        <f t="shared" si="35"/>
        <v>0</v>
      </c>
      <c r="CA151" s="953">
        <f t="shared" si="35"/>
        <v>0</v>
      </c>
      <c r="CB151" s="953">
        <f t="shared" si="35"/>
        <v>0</v>
      </c>
      <c r="CC151" s="953">
        <f t="shared" si="35"/>
        <v>0</v>
      </c>
      <c r="CD151" s="953">
        <f t="shared" si="35"/>
        <v>0</v>
      </c>
      <c r="CE151" s="953">
        <f t="shared" si="35"/>
        <v>0</v>
      </c>
      <c r="CF151" s="953">
        <f t="shared" si="35"/>
        <v>0</v>
      </c>
      <c r="CG151" s="953">
        <f t="shared" si="35"/>
        <v>0</v>
      </c>
      <c r="CH151" s="953">
        <f t="shared" si="35"/>
        <v>0</v>
      </c>
      <c r="CI151" s="953">
        <f t="shared" si="35"/>
        <v>0</v>
      </c>
      <c r="CJ151" s="953">
        <f t="shared" ref="CJ151:DO151" si="36">SUMIF($C:$C,"58.3x",CJ:CJ)</f>
        <v>0</v>
      </c>
      <c r="CK151" s="953">
        <f t="shared" si="36"/>
        <v>0</v>
      </c>
      <c r="CL151" s="953">
        <f t="shared" si="36"/>
        <v>0</v>
      </c>
      <c r="CM151" s="953">
        <f t="shared" si="36"/>
        <v>0</v>
      </c>
      <c r="CN151" s="953">
        <f t="shared" si="36"/>
        <v>0</v>
      </c>
      <c r="CO151" s="953">
        <f t="shared" si="36"/>
        <v>0</v>
      </c>
      <c r="CP151" s="953">
        <f t="shared" si="36"/>
        <v>0</v>
      </c>
      <c r="CQ151" s="953">
        <f t="shared" si="36"/>
        <v>0</v>
      </c>
      <c r="CR151" s="953">
        <f t="shared" si="36"/>
        <v>0</v>
      </c>
      <c r="CS151" s="953">
        <f t="shared" si="36"/>
        <v>0</v>
      </c>
      <c r="CT151" s="953">
        <f t="shared" si="36"/>
        <v>0</v>
      </c>
      <c r="CU151" s="953">
        <f t="shared" si="36"/>
        <v>0</v>
      </c>
      <c r="CV151" s="953">
        <f t="shared" si="36"/>
        <v>0</v>
      </c>
      <c r="CW151" s="953">
        <f t="shared" si="36"/>
        <v>0</v>
      </c>
      <c r="CX151" s="953">
        <f t="shared" si="36"/>
        <v>0</v>
      </c>
      <c r="CY151" s="954">
        <f t="shared" si="36"/>
        <v>0</v>
      </c>
      <c r="CZ151" s="941">
        <f t="shared" si="36"/>
        <v>0</v>
      </c>
      <c r="DA151" s="941">
        <f t="shared" si="36"/>
        <v>0</v>
      </c>
      <c r="DB151" s="941">
        <f t="shared" si="36"/>
        <v>0</v>
      </c>
      <c r="DC151" s="941">
        <f t="shared" si="36"/>
        <v>0</v>
      </c>
      <c r="DD151" s="941">
        <f t="shared" si="36"/>
        <v>0</v>
      </c>
      <c r="DE151" s="941">
        <f t="shared" si="36"/>
        <v>0</v>
      </c>
      <c r="DF151" s="941">
        <f t="shared" si="36"/>
        <v>0</v>
      </c>
      <c r="DG151" s="941">
        <f t="shared" si="36"/>
        <v>0</v>
      </c>
      <c r="DH151" s="941">
        <f t="shared" si="36"/>
        <v>0</v>
      </c>
      <c r="DI151" s="941">
        <f t="shared" si="36"/>
        <v>0</v>
      </c>
      <c r="DJ151" s="941">
        <f t="shared" si="36"/>
        <v>0</v>
      </c>
      <c r="DK151" s="941">
        <f t="shared" si="36"/>
        <v>0</v>
      </c>
      <c r="DL151" s="941">
        <f t="shared" si="36"/>
        <v>0</v>
      </c>
      <c r="DM151" s="941">
        <f t="shared" si="36"/>
        <v>0</v>
      </c>
      <c r="DN151" s="941">
        <f t="shared" si="36"/>
        <v>0</v>
      </c>
      <c r="DO151" s="941">
        <f t="shared" si="36"/>
        <v>0</v>
      </c>
      <c r="DP151" s="941">
        <f t="shared" ref="DP151:DW151" si="37">SUMIF($C:$C,"58.3x",DP:DP)</f>
        <v>0</v>
      </c>
      <c r="DQ151" s="941">
        <f t="shared" si="37"/>
        <v>0</v>
      </c>
      <c r="DR151" s="941">
        <f t="shared" si="37"/>
        <v>0</v>
      </c>
      <c r="DS151" s="941">
        <f t="shared" si="37"/>
        <v>0</v>
      </c>
      <c r="DT151" s="941">
        <f t="shared" si="37"/>
        <v>0</v>
      </c>
      <c r="DU151" s="941">
        <f t="shared" si="37"/>
        <v>0</v>
      </c>
      <c r="DV151" s="941">
        <f t="shared" si="37"/>
        <v>0</v>
      </c>
      <c r="DW151" s="942">
        <f t="shared" si="37"/>
        <v>0</v>
      </c>
      <c r="DX151" s="902"/>
    </row>
    <row r="152" spans="2:128" x14ac:dyDescent="0.2">
      <c r="B152" s="947" t="s">
        <v>909</v>
      </c>
      <c r="C152" s="948" t="s">
        <v>910</v>
      </c>
      <c r="D152" s="949"/>
      <c r="E152" s="950"/>
      <c r="F152" s="950"/>
      <c r="G152" s="950"/>
      <c r="H152" s="950"/>
      <c r="I152" s="950"/>
      <c r="J152" s="950"/>
      <c r="K152" s="950"/>
      <c r="L152" s="950"/>
      <c r="M152" s="950"/>
      <c r="N152" s="950"/>
      <c r="O152" s="950"/>
      <c r="P152" s="950"/>
      <c r="Q152" s="950"/>
      <c r="R152" s="951"/>
      <c r="S152" s="952"/>
      <c r="T152" s="951"/>
      <c r="U152" s="952"/>
      <c r="V152" s="950"/>
      <c r="W152" s="950"/>
      <c r="X152" s="953">
        <f t="shared" ref="X152:BC152" si="38">SUMIF($C:$C,"58.4x",X:X)</f>
        <v>0</v>
      </c>
      <c r="Y152" s="953">
        <f t="shared" si="38"/>
        <v>0</v>
      </c>
      <c r="Z152" s="953">
        <f t="shared" si="38"/>
        <v>0</v>
      </c>
      <c r="AA152" s="953">
        <f t="shared" si="38"/>
        <v>0</v>
      </c>
      <c r="AB152" s="953">
        <f t="shared" si="38"/>
        <v>0</v>
      </c>
      <c r="AC152" s="953">
        <f t="shared" si="38"/>
        <v>0</v>
      </c>
      <c r="AD152" s="953">
        <f t="shared" si="38"/>
        <v>0</v>
      </c>
      <c r="AE152" s="953">
        <f t="shared" si="38"/>
        <v>0</v>
      </c>
      <c r="AF152" s="953">
        <f t="shared" si="38"/>
        <v>0</v>
      </c>
      <c r="AG152" s="953">
        <f t="shared" si="38"/>
        <v>0</v>
      </c>
      <c r="AH152" s="953">
        <f t="shared" si="38"/>
        <v>0</v>
      </c>
      <c r="AI152" s="953">
        <f t="shared" si="38"/>
        <v>0</v>
      </c>
      <c r="AJ152" s="953">
        <f t="shared" si="38"/>
        <v>0</v>
      </c>
      <c r="AK152" s="953">
        <f t="shared" si="38"/>
        <v>0</v>
      </c>
      <c r="AL152" s="953">
        <f t="shared" si="38"/>
        <v>0</v>
      </c>
      <c r="AM152" s="953">
        <f t="shared" si="38"/>
        <v>0</v>
      </c>
      <c r="AN152" s="953">
        <f t="shared" si="38"/>
        <v>0</v>
      </c>
      <c r="AO152" s="953">
        <f t="shared" si="38"/>
        <v>0</v>
      </c>
      <c r="AP152" s="953">
        <f t="shared" si="38"/>
        <v>0</v>
      </c>
      <c r="AQ152" s="953">
        <f t="shared" si="38"/>
        <v>0</v>
      </c>
      <c r="AR152" s="953">
        <f t="shared" si="38"/>
        <v>0</v>
      </c>
      <c r="AS152" s="953">
        <f t="shared" si="38"/>
        <v>0</v>
      </c>
      <c r="AT152" s="953">
        <f t="shared" si="38"/>
        <v>0</v>
      </c>
      <c r="AU152" s="953">
        <f t="shared" si="38"/>
        <v>0</v>
      </c>
      <c r="AV152" s="953">
        <f t="shared" si="38"/>
        <v>0</v>
      </c>
      <c r="AW152" s="953">
        <f t="shared" si="38"/>
        <v>0</v>
      </c>
      <c r="AX152" s="953">
        <f t="shared" si="38"/>
        <v>0</v>
      </c>
      <c r="AY152" s="953">
        <f t="shared" si="38"/>
        <v>0</v>
      </c>
      <c r="AZ152" s="953">
        <f t="shared" si="38"/>
        <v>0</v>
      </c>
      <c r="BA152" s="953">
        <f t="shared" si="38"/>
        <v>0</v>
      </c>
      <c r="BB152" s="953">
        <f t="shared" si="38"/>
        <v>0</v>
      </c>
      <c r="BC152" s="953">
        <f t="shared" si="38"/>
        <v>0</v>
      </c>
      <c r="BD152" s="953">
        <f t="shared" ref="BD152:CI152" si="39">SUMIF($C:$C,"58.4x",BD:BD)</f>
        <v>0</v>
      </c>
      <c r="BE152" s="953">
        <f t="shared" si="39"/>
        <v>0</v>
      </c>
      <c r="BF152" s="953">
        <f t="shared" si="39"/>
        <v>0</v>
      </c>
      <c r="BG152" s="953">
        <f t="shared" si="39"/>
        <v>0</v>
      </c>
      <c r="BH152" s="953">
        <f t="shared" si="39"/>
        <v>0</v>
      </c>
      <c r="BI152" s="953">
        <f t="shared" si="39"/>
        <v>0</v>
      </c>
      <c r="BJ152" s="953">
        <f t="shared" si="39"/>
        <v>0</v>
      </c>
      <c r="BK152" s="953">
        <f t="shared" si="39"/>
        <v>0</v>
      </c>
      <c r="BL152" s="953">
        <f t="shared" si="39"/>
        <v>0</v>
      </c>
      <c r="BM152" s="953">
        <f t="shared" si="39"/>
        <v>0</v>
      </c>
      <c r="BN152" s="953">
        <f t="shared" si="39"/>
        <v>0</v>
      </c>
      <c r="BO152" s="953">
        <f t="shared" si="39"/>
        <v>0</v>
      </c>
      <c r="BP152" s="953">
        <f t="shared" si="39"/>
        <v>0</v>
      </c>
      <c r="BQ152" s="953">
        <f t="shared" si="39"/>
        <v>0</v>
      </c>
      <c r="BR152" s="953">
        <f t="shared" si="39"/>
        <v>0</v>
      </c>
      <c r="BS152" s="953">
        <f t="shared" si="39"/>
        <v>0</v>
      </c>
      <c r="BT152" s="953">
        <f t="shared" si="39"/>
        <v>0</v>
      </c>
      <c r="BU152" s="953">
        <f t="shared" si="39"/>
        <v>0</v>
      </c>
      <c r="BV152" s="953">
        <f t="shared" si="39"/>
        <v>0</v>
      </c>
      <c r="BW152" s="953">
        <f t="shared" si="39"/>
        <v>0</v>
      </c>
      <c r="BX152" s="953">
        <f t="shared" si="39"/>
        <v>0</v>
      </c>
      <c r="BY152" s="953">
        <f t="shared" si="39"/>
        <v>0</v>
      </c>
      <c r="BZ152" s="953">
        <f t="shared" si="39"/>
        <v>0</v>
      </c>
      <c r="CA152" s="953">
        <f t="shared" si="39"/>
        <v>0</v>
      </c>
      <c r="CB152" s="953">
        <f t="shared" si="39"/>
        <v>0</v>
      </c>
      <c r="CC152" s="953">
        <f t="shared" si="39"/>
        <v>0</v>
      </c>
      <c r="CD152" s="953">
        <f t="shared" si="39"/>
        <v>0</v>
      </c>
      <c r="CE152" s="953">
        <f t="shared" si="39"/>
        <v>0</v>
      </c>
      <c r="CF152" s="953">
        <f t="shared" si="39"/>
        <v>0</v>
      </c>
      <c r="CG152" s="953">
        <f t="shared" si="39"/>
        <v>0</v>
      </c>
      <c r="CH152" s="953">
        <f t="shared" si="39"/>
        <v>0</v>
      </c>
      <c r="CI152" s="953">
        <f t="shared" si="39"/>
        <v>0</v>
      </c>
      <c r="CJ152" s="953">
        <f t="shared" ref="CJ152:DO152" si="40">SUMIF($C:$C,"58.4x",CJ:CJ)</f>
        <v>0</v>
      </c>
      <c r="CK152" s="953">
        <f t="shared" si="40"/>
        <v>0</v>
      </c>
      <c r="CL152" s="953">
        <f t="shared" si="40"/>
        <v>0</v>
      </c>
      <c r="CM152" s="953">
        <f t="shared" si="40"/>
        <v>0</v>
      </c>
      <c r="CN152" s="953">
        <f t="shared" si="40"/>
        <v>0</v>
      </c>
      <c r="CO152" s="953">
        <f t="shared" si="40"/>
        <v>0</v>
      </c>
      <c r="CP152" s="953">
        <f t="shared" si="40"/>
        <v>0</v>
      </c>
      <c r="CQ152" s="953">
        <f t="shared" si="40"/>
        <v>0</v>
      </c>
      <c r="CR152" s="953">
        <f t="shared" si="40"/>
        <v>0</v>
      </c>
      <c r="CS152" s="953">
        <f t="shared" si="40"/>
        <v>0</v>
      </c>
      <c r="CT152" s="953">
        <f t="shared" si="40"/>
        <v>0</v>
      </c>
      <c r="CU152" s="953">
        <f t="shared" si="40"/>
        <v>0</v>
      </c>
      <c r="CV152" s="953">
        <f t="shared" si="40"/>
        <v>0</v>
      </c>
      <c r="CW152" s="953">
        <f t="shared" si="40"/>
        <v>0</v>
      </c>
      <c r="CX152" s="953">
        <f t="shared" si="40"/>
        <v>0</v>
      </c>
      <c r="CY152" s="954">
        <f t="shared" si="40"/>
        <v>0</v>
      </c>
      <c r="CZ152" s="941">
        <f t="shared" si="40"/>
        <v>0</v>
      </c>
      <c r="DA152" s="941">
        <f t="shared" si="40"/>
        <v>0</v>
      </c>
      <c r="DB152" s="941">
        <f t="shared" si="40"/>
        <v>0</v>
      </c>
      <c r="DC152" s="941">
        <f t="shared" si="40"/>
        <v>0</v>
      </c>
      <c r="DD152" s="941">
        <f t="shared" si="40"/>
        <v>0</v>
      </c>
      <c r="DE152" s="941">
        <f t="shared" si="40"/>
        <v>0</v>
      </c>
      <c r="DF152" s="941">
        <f t="shared" si="40"/>
        <v>0</v>
      </c>
      <c r="DG152" s="941">
        <f t="shared" si="40"/>
        <v>0</v>
      </c>
      <c r="DH152" s="941">
        <f t="shared" si="40"/>
        <v>0</v>
      </c>
      <c r="DI152" s="941">
        <f t="shared" si="40"/>
        <v>0</v>
      </c>
      <c r="DJ152" s="941">
        <f t="shared" si="40"/>
        <v>0</v>
      </c>
      <c r="DK152" s="941">
        <f t="shared" si="40"/>
        <v>0</v>
      </c>
      <c r="DL152" s="941">
        <f t="shared" si="40"/>
        <v>0</v>
      </c>
      <c r="DM152" s="941">
        <f t="shared" si="40"/>
        <v>0</v>
      </c>
      <c r="DN152" s="941">
        <f t="shared" si="40"/>
        <v>0</v>
      </c>
      <c r="DO152" s="941">
        <f t="shared" si="40"/>
        <v>0</v>
      </c>
      <c r="DP152" s="941">
        <f t="shared" ref="DP152:DW152" si="41">SUMIF($C:$C,"58.4x",DP:DP)</f>
        <v>0</v>
      </c>
      <c r="DQ152" s="941">
        <f t="shared" si="41"/>
        <v>0</v>
      </c>
      <c r="DR152" s="941">
        <f t="shared" si="41"/>
        <v>0</v>
      </c>
      <c r="DS152" s="941">
        <f t="shared" si="41"/>
        <v>0</v>
      </c>
      <c r="DT152" s="941">
        <f t="shared" si="41"/>
        <v>0</v>
      </c>
      <c r="DU152" s="941">
        <f t="shared" si="41"/>
        <v>0</v>
      </c>
      <c r="DV152" s="941">
        <f t="shared" si="41"/>
        <v>0</v>
      </c>
      <c r="DW152" s="942">
        <f t="shared" si="41"/>
        <v>0</v>
      </c>
      <c r="DX152" s="902"/>
    </row>
    <row r="153" spans="2:128" x14ac:dyDescent="0.2">
      <c r="B153" s="947" t="s">
        <v>911</v>
      </c>
      <c r="C153" s="948" t="s">
        <v>912</v>
      </c>
      <c r="D153" s="949"/>
      <c r="E153" s="950"/>
      <c r="F153" s="950"/>
      <c r="G153" s="950"/>
      <c r="H153" s="950"/>
      <c r="I153" s="950"/>
      <c r="J153" s="950"/>
      <c r="K153" s="950"/>
      <c r="L153" s="950"/>
      <c r="M153" s="950"/>
      <c r="N153" s="950"/>
      <c r="O153" s="950"/>
      <c r="P153" s="950"/>
      <c r="Q153" s="950"/>
      <c r="R153" s="951"/>
      <c r="S153" s="952"/>
      <c r="T153" s="951"/>
      <c r="U153" s="952"/>
      <c r="V153" s="950"/>
      <c r="W153" s="950"/>
      <c r="X153" s="953">
        <f t="shared" ref="X153:BC153" si="42">SUMIF($C:$C,"58.5x",X:X)</f>
        <v>0</v>
      </c>
      <c r="Y153" s="953">
        <f t="shared" si="42"/>
        <v>0</v>
      </c>
      <c r="Z153" s="953">
        <f t="shared" si="42"/>
        <v>0</v>
      </c>
      <c r="AA153" s="953">
        <f t="shared" si="42"/>
        <v>0</v>
      </c>
      <c r="AB153" s="953">
        <f t="shared" si="42"/>
        <v>0</v>
      </c>
      <c r="AC153" s="953">
        <f t="shared" si="42"/>
        <v>0</v>
      </c>
      <c r="AD153" s="953">
        <f t="shared" si="42"/>
        <v>0</v>
      </c>
      <c r="AE153" s="953">
        <f t="shared" si="42"/>
        <v>0</v>
      </c>
      <c r="AF153" s="953">
        <f t="shared" si="42"/>
        <v>0</v>
      </c>
      <c r="AG153" s="953">
        <f t="shared" si="42"/>
        <v>0</v>
      </c>
      <c r="AH153" s="953">
        <f t="shared" si="42"/>
        <v>0</v>
      </c>
      <c r="AI153" s="953">
        <f t="shared" si="42"/>
        <v>0</v>
      </c>
      <c r="AJ153" s="953">
        <f t="shared" si="42"/>
        <v>0</v>
      </c>
      <c r="AK153" s="953">
        <f t="shared" si="42"/>
        <v>0</v>
      </c>
      <c r="AL153" s="953">
        <f t="shared" si="42"/>
        <v>0</v>
      </c>
      <c r="AM153" s="953">
        <f t="shared" si="42"/>
        <v>0</v>
      </c>
      <c r="AN153" s="953">
        <f t="shared" si="42"/>
        <v>0</v>
      </c>
      <c r="AO153" s="953">
        <f t="shared" si="42"/>
        <v>0</v>
      </c>
      <c r="AP153" s="953">
        <f t="shared" si="42"/>
        <v>0</v>
      </c>
      <c r="AQ153" s="953">
        <f t="shared" si="42"/>
        <v>0</v>
      </c>
      <c r="AR153" s="953">
        <f t="shared" si="42"/>
        <v>0</v>
      </c>
      <c r="AS153" s="953">
        <f t="shared" si="42"/>
        <v>0</v>
      </c>
      <c r="AT153" s="953">
        <f t="shared" si="42"/>
        <v>0</v>
      </c>
      <c r="AU153" s="953">
        <f t="shared" si="42"/>
        <v>0</v>
      </c>
      <c r="AV153" s="953">
        <f t="shared" si="42"/>
        <v>0</v>
      </c>
      <c r="AW153" s="953">
        <f t="shared" si="42"/>
        <v>0</v>
      </c>
      <c r="AX153" s="953">
        <f t="shared" si="42"/>
        <v>0</v>
      </c>
      <c r="AY153" s="953">
        <f t="shared" si="42"/>
        <v>0</v>
      </c>
      <c r="AZ153" s="953">
        <f t="shared" si="42"/>
        <v>0</v>
      </c>
      <c r="BA153" s="953">
        <f t="shared" si="42"/>
        <v>0</v>
      </c>
      <c r="BB153" s="953">
        <f t="shared" si="42"/>
        <v>0</v>
      </c>
      <c r="BC153" s="953">
        <f t="shared" si="42"/>
        <v>0</v>
      </c>
      <c r="BD153" s="953">
        <f t="shared" ref="BD153:CI153" si="43">SUMIF($C:$C,"58.5x",BD:BD)</f>
        <v>0</v>
      </c>
      <c r="BE153" s="953">
        <f t="shared" si="43"/>
        <v>0</v>
      </c>
      <c r="BF153" s="953">
        <f t="shared" si="43"/>
        <v>0</v>
      </c>
      <c r="BG153" s="953">
        <f t="shared" si="43"/>
        <v>0</v>
      </c>
      <c r="BH153" s="953">
        <f t="shared" si="43"/>
        <v>0</v>
      </c>
      <c r="BI153" s="953">
        <f t="shared" si="43"/>
        <v>0</v>
      </c>
      <c r="BJ153" s="953">
        <f t="shared" si="43"/>
        <v>0</v>
      </c>
      <c r="BK153" s="953">
        <f t="shared" si="43"/>
        <v>0</v>
      </c>
      <c r="BL153" s="953">
        <f t="shared" si="43"/>
        <v>0</v>
      </c>
      <c r="BM153" s="953">
        <f t="shared" si="43"/>
        <v>0</v>
      </c>
      <c r="BN153" s="953">
        <f t="shared" si="43"/>
        <v>0</v>
      </c>
      <c r="BO153" s="953">
        <f t="shared" si="43"/>
        <v>0</v>
      </c>
      <c r="BP153" s="953">
        <f t="shared" si="43"/>
        <v>0</v>
      </c>
      <c r="BQ153" s="953">
        <f t="shared" si="43"/>
        <v>0</v>
      </c>
      <c r="BR153" s="953">
        <f t="shared" si="43"/>
        <v>0</v>
      </c>
      <c r="BS153" s="953">
        <f t="shared" si="43"/>
        <v>0</v>
      </c>
      <c r="BT153" s="953">
        <f t="shared" si="43"/>
        <v>0</v>
      </c>
      <c r="BU153" s="953">
        <f t="shared" si="43"/>
        <v>0</v>
      </c>
      <c r="BV153" s="953">
        <f t="shared" si="43"/>
        <v>0</v>
      </c>
      <c r="BW153" s="953">
        <f t="shared" si="43"/>
        <v>0</v>
      </c>
      <c r="BX153" s="953">
        <f t="shared" si="43"/>
        <v>0</v>
      </c>
      <c r="BY153" s="953">
        <f t="shared" si="43"/>
        <v>0</v>
      </c>
      <c r="BZ153" s="953">
        <f t="shared" si="43"/>
        <v>0</v>
      </c>
      <c r="CA153" s="953">
        <f t="shared" si="43"/>
        <v>0</v>
      </c>
      <c r="CB153" s="953">
        <f t="shared" si="43"/>
        <v>0</v>
      </c>
      <c r="CC153" s="953">
        <f t="shared" si="43"/>
        <v>0</v>
      </c>
      <c r="CD153" s="953">
        <f t="shared" si="43"/>
        <v>0</v>
      </c>
      <c r="CE153" s="953">
        <f t="shared" si="43"/>
        <v>0</v>
      </c>
      <c r="CF153" s="953">
        <f t="shared" si="43"/>
        <v>0</v>
      </c>
      <c r="CG153" s="953">
        <f t="shared" si="43"/>
        <v>0</v>
      </c>
      <c r="CH153" s="953">
        <f t="shared" si="43"/>
        <v>0</v>
      </c>
      <c r="CI153" s="953">
        <f t="shared" si="43"/>
        <v>0</v>
      </c>
      <c r="CJ153" s="953">
        <f t="shared" ref="CJ153:DO153" si="44">SUMIF($C:$C,"58.5x",CJ:CJ)</f>
        <v>0</v>
      </c>
      <c r="CK153" s="953">
        <f t="shared" si="44"/>
        <v>0</v>
      </c>
      <c r="CL153" s="953">
        <f t="shared" si="44"/>
        <v>0</v>
      </c>
      <c r="CM153" s="953">
        <f t="shared" si="44"/>
        <v>0</v>
      </c>
      <c r="CN153" s="953">
        <f t="shared" si="44"/>
        <v>0</v>
      </c>
      <c r="CO153" s="953">
        <f t="shared" si="44"/>
        <v>0</v>
      </c>
      <c r="CP153" s="953">
        <f t="shared" si="44"/>
        <v>0</v>
      </c>
      <c r="CQ153" s="953">
        <f t="shared" si="44"/>
        <v>0</v>
      </c>
      <c r="CR153" s="953">
        <f t="shared" si="44"/>
        <v>0</v>
      </c>
      <c r="CS153" s="953">
        <f t="shared" si="44"/>
        <v>0</v>
      </c>
      <c r="CT153" s="953">
        <f t="shared" si="44"/>
        <v>0</v>
      </c>
      <c r="CU153" s="953">
        <f t="shared" si="44"/>
        <v>0</v>
      </c>
      <c r="CV153" s="953">
        <f t="shared" si="44"/>
        <v>0</v>
      </c>
      <c r="CW153" s="953">
        <f t="shared" si="44"/>
        <v>0</v>
      </c>
      <c r="CX153" s="953">
        <f t="shared" si="44"/>
        <v>0</v>
      </c>
      <c r="CY153" s="954">
        <f t="shared" si="44"/>
        <v>0</v>
      </c>
      <c r="CZ153" s="941">
        <f t="shared" si="44"/>
        <v>0</v>
      </c>
      <c r="DA153" s="941">
        <f t="shared" si="44"/>
        <v>0</v>
      </c>
      <c r="DB153" s="941">
        <f t="shared" si="44"/>
        <v>0</v>
      </c>
      <c r="DC153" s="941">
        <f t="shared" si="44"/>
        <v>0</v>
      </c>
      <c r="DD153" s="941">
        <f t="shared" si="44"/>
        <v>0</v>
      </c>
      <c r="DE153" s="941">
        <f t="shared" si="44"/>
        <v>0</v>
      </c>
      <c r="DF153" s="941">
        <f t="shared" si="44"/>
        <v>0</v>
      </c>
      <c r="DG153" s="941">
        <f t="shared" si="44"/>
        <v>0</v>
      </c>
      <c r="DH153" s="941">
        <f t="shared" si="44"/>
        <v>0</v>
      </c>
      <c r="DI153" s="941">
        <f t="shared" si="44"/>
        <v>0</v>
      </c>
      <c r="DJ153" s="941">
        <f t="shared" si="44"/>
        <v>0</v>
      </c>
      <c r="DK153" s="941">
        <f t="shared" si="44"/>
        <v>0</v>
      </c>
      <c r="DL153" s="941">
        <f t="shared" si="44"/>
        <v>0</v>
      </c>
      <c r="DM153" s="941">
        <f t="shared" si="44"/>
        <v>0</v>
      </c>
      <c r="DN153" s="941">
        <f t="shared" si="44"/>
        <v>0</v>
      </c>
      <c r="DO153" s="941">
        <f t="shared" si="44"/>
        <v>0</v>
      </c>
      <c r="DP153" s="941">
        <f t="shared" ref="DP153:DW153" si="45">SUMIF($C:$C,"58.5x",DP:DP)</f>
        <v>0</v>
      </c>
      <c r="DQ153" s="941">
        <f t="shared" si="45"/>
        <v>0</v>
      </c>
      <c r="DR153" s="941">
        <f t="shared" si="45"/>
        <v>0</v>
      </c>
      <c r="DS153" s="941">
        <f t="shared" si="45"/>
        <v>0</v>
      </c>
      <c r="DT153" s="941">
        <f t="shared" si="45"/>
        <v>0</v>
      </c>
      <c r="DU153" s="941">
        <f t="shared" si="45"/>
        <v>0</v>
      </c>
      <c r="DV153" s="941">
        <f t="shared" si="45"/>
        <v>0</v>
      </c>
      <c r="DW153" s="942">
        <f t="shared" si="45"/>
        <v>0</v>
      </c>
      <c r="DX153" s="902"/>
    </row>
    <row r="154" spans="2:128" x14ac:dyDescent="0.2">
      <c r="B154" s="947" t="s">
        <v>913</v>
      </c>
      <c r="C154" s="948" t="s">
        <v>914</v>
      </c>
      <c r="D154" s="949"/>
      <c r="E154" s="950"/>
      <c r="F154" s="950"/>
      <c r="G154" s="950"/>
      <c r="H154" s="950"/>
      <c r="I154" s="950"/>
      <c r="J154" s="950"/>
      <c r="K154" s="950"/>
      <c r="L154" s="950"/>
      <c r="M154" s="950"/>
      <c r="N154" s="950"/>
      <c r="O154" s="950"/>
      <c r="P154" s="950"/>
      <c r="Q154" s="950"/>
      <c r="R154" s="951"/>
      <c r="S154" s="952"/>
      <c r="T154" s="951"/>
      <c r="U154" s="952"/>
      <c r="V154" s="950"/>
      <c r="W154" s="950"/>
      <c r="X154" s="953">
        <f t="shared" ref="X154:BC154" si="46">SUMIF($C:$C,"58.6x",X:X)</f>
        <v>0</v>
      </c>
      <c r="Y154" s="953">
        <f t="shared" si="46"/>
        <v>0</v>
      </c>
      <c r="Z154" s="953">
        <f t="shared" si="46"/>
        <v>0</v>
      </c>
      <c r="AA154" s="953">
        <f t="shared" si="46"/>
        <v>0</v>
      </c>
      <c r="AB154" s="953">
        <f t="shared" si="46"/>
        <v>0</v>
      </c>
      <c r="AC154" s="953">
        <f t="shared" si="46"/>
        <v>0</v>
      </c>
      <c r="AD154" s="953">
        <f t="shared" si="46"/>
        <v>0</v>
      </c>
      <c r="AE154" s="953">
        <f t="shared" si="46"/>
        <v>0</v>
      </c>
      <c r="AF154" s="953">
        <f t="shared" si="46"/>
        <v>0</v>
      </c>
      <c r="AG154" s="953">
        <f t="shared" si="46"/>
        <v>0</v>
      </c>
      <c r="AH154" s="953">
        <f t="shared" si="46"/>
        <v>0</v>
      </c>
      <c r="AI154" s="953">
        <f t="shared" si="46"/>
        <v>0</v>
      </c>
      <c r="AJ154" s="953">
        <f t="shared" si="46"/>
        <v>0</v>
      </c>
      <c r="AK154" s="953">
        <f t="shared" si="46"/>
        <v>0</v>
      </c>
      <c r="AL154" s="953">
        <f t="shared" si="46"/>
        <v>0</v>
      </c>
      <c r="AM154" s="953">
        <f t="shared" si="46"/>
        <v>0</v>
      </c>
      <c r="AN154" s="953">
        <f t="shared" si="46"/>
        <v>0</v>
      </c>
      <c r="AO154" s="953">
        <f t="shared" si="46"/>
        <v>0</v>
      </c>
      <c r="AP154" s="953">
        <f t="shared" si="46"/>
        <v>0</v>
      </c>
      <c r="AQ154" s="953">
        <f t="shared" si="46"/>
        <v>0</v>
      </c>
      <c r="AR154" s="953">
        <f t="shared" si="46"/>
        <v>0</v>
      </c>
      <c r="AS154" s="953">
        <f t="shared" si="46"/>
        <v>0</v>
      </c>
      <c r="AT154" s="953">
        <f t="shared" si="46"/>
        <v>0</v>
      </c>
      <c r="AU154" s="953">
        <f t="shared" si="46"/>
        <v>0</v>
      </c>
      <c r="AV154" s="953">
        <f t="shared" si="46"/>
        <v>0</v>
      </c>
      <c r="AW154" s="953">
        <f t="shared" si="46"/>
        <v>0</v>
      </c>
      <c r="AX154" s="953">
        <f t="shared" si="46"/>
        <v>0</v>
      </c>
      <c r="AY154" s="953">
        <f t="shared" si="46"/>
        <v>0</v>
      </c>
      <c r="AZ154" s="953">
        <f t="shared" si="46"/>
        <v>0</v>
      </c>
      <c r="BA154" s="953">
        <f t="shared" si="46"/>
        <v>0</v>
      </c>
      <c r="BB154" s="953">
        <f t="shared" si="46"/>
        <v>0</v>
      </c>
      <c r="BC154" s="953">
        <f t="shared" si="46"/>
        <v>0</v>
      </c>
      <c r="BD154" s="953">
        <f t="shared" ref="BD154:CI154" si="47">SUMIF($C:$C,"58.6x",BD:BD)</f>
        <v>0</v>
      </c>
      <c r="BE154" s="953">
        <f t="shared" si="47"/>
        <v>0</v>
      </c>
      <c r="BF154" s="953">
        <f t="shared" si="47"/>
        <v>0</v>
      </c>
      <c r="BG154" s="953">
        <f t="shared" si="47"/>
        <v>0</v>
      </c>
      <c r="BH154" s="953">
        <f t="shared" si="47"/>
        <v>0</v>
      </c>
      <c r="BI154" s="953">
        <f t="shared" si="47"/>
        <v>0</v>
      </c>
      <c r="BJ154" s="953">
        <f t="shared" si="47"/>
        <v>0</v>
      </c>
      <c r="BK154" s="953">
        <f t="shared" si="47"/>
        <v>0</v>
      </c>
      <c r="BL154" s="953">
        <f t="shared" si="47"/>
        <v>0</v>
      </c>
      <c r="BM154" s="953">
        <f t="shared" si="47"/>
        <v>0</v>
      </c>
      <c r="BN154" s="953">
        <f t="shared" si="47"/>
        <v>0</v>
      </c>
      <c r="BO154" s="953">
        <f t="shared" si="47"/>
        <v>0</v>
      </c>
      <c r="BP154" s="953">
        <f t="shared" si="47"/>
        <v>0</v>
      </c>
      <c r="BQ154" s="953">
        <f t="shared" si="47"/>
        <v>0</v>
      </c>
      <c r="BR154" s="953">
        <f t="shared" si="47"/>
        <v>0</v>
      </c>
      <c r="BS154" s="953">
        <f t="shared" si="47"/>
        <v>0</v>
      </c>
      <c r="BT154" s="953">
        <f t="shared" si="47"/>
        <v>0</v>
      </c>
      <c r="BU154" s="953">
        <f t="shared" si="47"/>
        <v>0</v>
      </c>
      <c r="BV154" s="953">
        <f t="shared" si="47"/>
        <v>0</v>
      </c>
      <c r="BW154" s="953">
        <f t="shared" si="47"/>
        <v>0</v>
      </c>
      <c r="BX154" s="953">
        <f t="shared" si="47"/>
        <v>0</v>
      </c>
      <c r="BY154" s="953">
        <f t="shared" si="47"/>
        <v>0</v>
      </c>
      <c r="BZ154" s="953">
        <f t="shared" si="47"/>
        <v>0</v>
      </c>
      <c r="CA154" s="953">
        <f t="shared" si="47"/>
        <v>0</v>
      </c>
      <c r="CB154" s="953">
        <f t="shared" si="47"/>
        <v>0</v>
      </c>
      <c r="CC154" s="953">
        <f t="shared" si="47"/>
        <v>0</v>
      </c>
      <c r="CD154" s="953">
        <f t="shared" si="47"/>
        <v>0</v>
      </c>
      <c r="CE154" s="953">
        <f t="shared" si="47"/>
        <v>0</v>
      </c>
      <c r="CF154" s="953">
        <f t="shared" si="47"/>
        <v>0</v>
      </c>
      <c r="CG154" s="953">
        <f t="shared" si="47"/>
        <v>0</v>
      </c>
      <c r="CH154" s="953">
        <f t="shared" si="47"/>
        <v>0</v>
      </c>
      <c r="CI154" s="953">
        <f t="shared" si="47"/>
        <v>0</v>
      </c>
      <c r="CJ154" s="953">
        <f t="shared" ref="CJ154:DO154" si="48">SUMIF($C:$C,"58.6x",CJ:CJ)</f>
        <v>0</v>
      </c>
      <c r="CK154" s="953">
        <f t="shared" si="48"/>
        <v>0</v>
      </c>
      <c r="CL154" s="953">
        <f t="shared" si="48"/>
        <v>0</v>
      </c>
      <c r="CM154" s="953">
        <f t="shared" si="48"/>
        <v>0</v>
      </c>
      <c r="CN154" s="953">
        <f t="shared" si="48"/>
        <v>0</v>
      </c>
      <c r="CO154" s="953">
        <f t="shared" si="48"/>
        <v>0</v>
      </c>
      <c r="CP154" s="953">
        <f t="shared" si="48"/>
        <v>0</v>
      </c>
      <c r="CQ154" s="953">
        <f t="shared" si="48"/>
        <v>0</v>
      </c>
      <c r="CR154" s="953">
        <f t="shared" si="48"/>
        <v>0</v>
      </c>
      <c r="CS154" s="953">
        <f t="shared" si="48"/>
        <v>0</v>
      </c>
      <c r="CT154" s="953">
        <f t="shared" si="48"/>
        <v>0</v>
      </c>
      <c r="CU154" s="953">
        <f t="shared" si="48"/>
        <v>0</v>
      </c>
      <c r="CV154" s="953">
        <f t="shared" si="48"/>
        <v>0</v>
      </c>
      <c r="CW154" s="953">
        <f t="shared" si="48"/>
        <v>0</v>
      </c>
      <c r="CX154" s="953">
        <f t="shared" si="48"/>
        <v>0</v>
      </c>
      <c r="CY154" s="954">
        <f t="shared" si="48"/>
        <v>0</v>
      </c>
      <c r="CZ154" s="941">
        <f t="shared" si="48"/>
        <v>0</v>
      </c>
      <c r="DA154" s="941">
        <f t="shared" si="48"/>
        <v>0</v>
      </c>
      <c r="DB154" s="941">
        <f t="shared" si="48"/>
        <v>0</v>
      </c>
      <c r="DC154" s="941">
        <f t="shared" si="48"/>
        <v>0</v>
      </c>
      <c r="DD154" s="941">
        <f t="shared" si="48"/>
        <v>0</v>
      </c>
      <c r="DE154" s="941">
        <f t="shared" si="48"/>
        <v>0</v>
      </c>
      <c r="DF154" s="941">
        <f t="shared" si="48"/>
        <v>0</v>
      </c>
      <c r="DG154" s="941">
        <f t="shared" si="48"/>
        <v>0</v>
      </c>
      <c r="DH154" s="941">
        <f t="shared" si="48"/>
        <v>0</v>
      </c>
      <c r="DI154" s="941">
        <f t="shared" si="48"/>
        <v>0</v>
      </c>
      <c r="DJ154" s="941">
        <f t="shared" si="48"/>
        <v>0</v>
      </c>
      <c r="DK154" s="941">
        <f t="shared" si="48"/>
        <v>0</v>
      </c>
      <c r="DL154" s="941">
        <f t="shared" si="48"/>
        <v>0</v>
      </c>
      <c r="DM154" s="941">
        <f t="shared" si="48"/>
        <v>0</v>
      </c>
      <c r="DN154" s="941">
        <f t="shared" si="48"/>
        <v>0</v>
      </c>
      <c r="DO154" s="941">
        <f t="shared" si="48"/>
        <v>0</v>
      </c>
      <c r="DP154" s="941">
        <f t="shared" ref="DP154:DW154" si="49">SUMIF($C:$C,"58.6x",DP:DP)</f>
        <v>0</v>
      </c>
      <c r="DQ154" s="941">
        <f t="shared" si="49"/>
        <v>0</v>
      </c>
      <c r="DR154" s="941">
        <f t="shared" si="49"/>
        <v>0</v>
      </c>
      <c r="DS154" s="941">
        <f t="shared" si="49"/>
        <v>0</v>
      </c>
      <c r="DT154" s="941">
        <f t="shared" si="49"/>
        <v>0</v>
      </c>
      <c r="DU154" s="941">
        <f t="shared" si="49"/>
        <v>0</v>
      </c>
      <c r="DV154" s="941">
        <f t="shared" si="49"/>
        <v>0</v>
      </c>
      <c r="DW154" s="942">
        <f t="shared" si="49"/>
        <v>0</v>
      </c>
      <c r="DX154" s="902"/>
    </row>
    <row r="155" spans="2:128" x14ac:dyDescent="0.2">
      <c r="B155" s="947" t="s">
        <v>915</v>
      </c>
      <c r="C155" s="948" t="s">
        <v>916</v>
      </c>
      <c r="D155" s="949"/>
      <c r="E155" s="950"/>
      <c r="F155" s="950"/>
      <c r="G155" s="950"/>
      <c r="H155" s="950"/>
      <c r="I155" s="950"/>
      <c r="J155" s="950"/>
      <c r="K155" s="950"/>
      <c r="L155" s="950"/>
      <c r="M155" s="950"/>
      <c r="N155" s="950"/>
      <c r="O155" s="950"/>
      <c r="P155" s="950"/>
      <c r="Q155" s="950"/>
      <c r="R155" s="951"/>
      <c r="S155" s="952"/>
      <c r="T155" s="951"/>
      <c r="U155" s="952"/>
      <c r="V155" s="950"/>
      <c r="W155" s="950"/>
      <c r="X155" s="953">
        <f t="shared" ref="X155:BC155" si="50">SUMIF($C:$C,"58.7x",X:X)</f>
        <v>0</v>
      </c>
      <c r="Y155" s="953">
        <f t="shared" si="50"/>
        <v>0</v>
      </c>
      <c r="Z155" s="953">
        <f t="shared" si="50"/>
        <v>0</v>
      </c>
      <c r="AA155" s="953">
        <f t="shared" si="50"/>
        <v>0</v>
      </c>
      <c r="AB155" s="953">
        <f t="shared" si="50"/>
        <v>0</v>
      </c>
      <c r="AC155" s="953">
        <f t="shared" si="50"/>
        <v>0</v>
      </c>
      <c r="AD155" s="953">
        <f t="shared" si="50"/>
        <v>0</v>
      </c>
      <c r="AE155" s="953">
        <f t="shared" si="50"/>
        <v>0</v>
      </c>
      <c r="AF155" s="953">
        <f t="shared" si="50"/>
        <v>0</v>
      </c>
      <c r="AG155" s="953">
        <f t="shared" si="50"/>
        <v>0</v>
      </c>
      <c r="AH155" s="953">
        <f t="shared" si="50"/>
        <v>0</v>
      </c>
      <c r="AI155" s="953">
        <f t="shared" si="50"/>
        <v>0</v>
      </c>
      <c r="AJ155" s="953">
        <f t="shared" si="50"/>
        <v>0</v>
      </c>
      <c r="AK155" s="953">
        <f t="shared" si="50"/>
        <v>0</v>
      </c>
      <c r="AL155" s="953">
        <f t="shared" si="50"/>
        <v>0</v>
      </c>
      <c r="AM155" s="953">
        <f t="shared" si="50"/>
        <v>0</v>
      </c>
      <c r="AN155" s="953">
        <f t="shared" si="50"/>
        <v>0</v>
      </c>
      <c r="AO155" s="953">
        <f t="shared" si="50"/>
        <v>0</v>
      </c>
      <c r="AP155" s="953">
        <f t="shared" si="50"/>
        <v>0</v>
      </c>
      <c r="AQ155" s="953">
        <f t="shared" si="50"/>
        <v>0</v>
      </c>
      <c r="AR155" s="953">
        <f t="shared" si="50"/>
        <v>0</v>
      </c>
      <c r="AS155" s="953">
        <f t="shared" si="50"/>
        <v>0</v>
      </c>
      <c r="AT155" s="953">
        <f t="shared" si="50"/>
        <v>0</v>
      </c>
      <c r="AU155" s="953">
        <f t="shared" si="50"/>
        <v>0</v>
      </c>
      <c r="AV155" s="953">
        <f t="shared" si="50"/>
        <v>0</v>
      </c>
      <c r="AW155" s="953">
        <f t="shared" si="50"/>
        <v>0</v>
      </c>
      <c r="AX155" s="953">
        <f t="shared" si="50"/>
        <v>0</v>
      </c>
      <c r="AY155" s="953">
        <f t="shared" si="50"/>
        <v>0</v>
      </c>
      <c r="AZ155" s="953">
        <f t="shared" si="50"/>
        <v>0</v>
      </c>
      <c r="BA155" s="953">
        <f t="shared" si="50"/>
        <v>0</v>
      </c>
      <c r="BB155" s="953">
        <f t="shared" si="50"/>
        <v>0</v>
      </c>
      <c r="BC155" s="953">
        <f t="shared" si="50"/>
        <v>0</v>
      </c>
      <c r="BD155" s="953">
        <f t="shared" ref="BD155:CI155" si="51">SUMIF($C:$C,"58.7x",BD:BD)</f>
        <v>0</v>
      </c>
      <c r="BE155" s="953">
        <f t="shared" si="51"/>
        <v>0</v>
      </c>
      <c r="BF155" s="953">
        <f t="shared" si="51"/>
        <v>0</v>
      </c>
      <c r="BG155" s="953">
        <f t="shared" si="51"/>
        <v>0</v>
      </c>
      <c r="BH155" s="953">
        <f t="shared" si="51"/>
        <v>0</v>
      </c>
      <c r="BI155" s="953">
        <f t="shared" si="51"/>
        <v>0</v>
      </c>
      <c r="BJ155" s="953">
        <f t="shared" si="51"/>
        <v>0</v>
      </c>
      <c r="BK155" s="953">
        <f t="shared" si="51"/>
        <v>0</v>
      </c>
      <c r="BL155" s="953">
        <f t="shared" si="51"/>
        <v>0</v>
      </c>
      <c r="BM155" s="953">
        <f t="shared" si="51"/>
        <v>0</v>
      </c>
      <c r="BN155" s="953">
        <f t="shared" si="51"/>
        <v>0</v>
      </c>
      <c r="BO155" s="953">
        <f t="shared" si="51"/>
        <v>0</v>
      </c>
      <c r="BP155" s="953">
        <f t="shared" si="51"/>
        <v>0</v>
      </c>
      <c r="BQ155" s="953">
        <f t="shared" si="51"/>
        <v>0</v>
      </c>
      <c r="BR155" s="953">
        <f t="shared" si="51"/>
        <v>0</v>
      </c>
      <c r="BS155" s="953">
        <f t="shared" si="51"/>
        <v>0</v>
      </c>
      <c r="BT155" s="953">
        <f t="shared" si="51"/>
        <v>0</v>
      </c>
      <c r="BU155" s="953">
        <f t="shared" si="51"/>
        <v>0</v>
      </c>
      <c r="BV155" s="953">
        <f t="shared" si="51"/>
        <v>0</v>
      </c>
      <c r="BW155" s="953">
        <f t="shared" si="51"/>
        <v>0</v>
      </c>
      <c r="BX155" s="953">
        <f t="shared" si="51"/>
        <v>0</v>
      </c>
      <c r="BY155" s="953">
        <f t="shared" si="51"/>
        <v>0</v>
      </c>
      <c r="BZ155" s="953">
        <f t="shared" si="51"/>
        <v>0</v>
      </c>
      <c r="CA155" s="953">
        <f t="shared" si="51"/>
        <v>0</v>
      </c>
      <c r="CB155" s="953">
        <f t="shared" si="51"/>
        <v>0</v>
      </c>
      <c r="CC155" s="953">
        <f t="shared" si="51"/>
        <v>0</v>
      </c>
      <c r="CD155" s="953">
        <f t="shared" si="51"/>
        <v>0</v>
      </c>
      <c r="CE155" s="953">
        <f t="shared" si="51"/>
        <v>0</v>
      </c>
      <c r="CF155" s="953">
        <f t="shared" si="51"/>
        <v>0</v>
      </c>
      <c r="CG155" s="953">
        <f t="shared" si="51"/>
        <v>0</v>
      </c>
      <c r="CH155" s="953">
        <f t="shared" si="51"/>
        <v>0</v>
      </c>
      <c r="CI155" s="953">
        <f t="shared" si="51"/>
        <v>0</v>
      </c>
      <c r="CJ155" s="953">
        <f t="shared" ref="CJ155:DO155" si="52">SUMIF($C:$C,"58.7x",CJ:CJ)</f>
        <v>0</v>
      </c>
      <c r="CK155" s="953">
        <f t="shared" si="52"/>
        <v>0</v>
      </c>
      <c r="CL155" s="953">
        <f t="shared" si="52"/>
        <v>0</v>
      </c>
      <c r="CM155" s="953">
        <f t="shared" si="52"/>
        <v>0</v>
      </c>
      <c r="CN155" s="953">
        <f t="shared" si="52"/>
        <v>0</v>
      </c>
      <c r="CO155" s="953">
        <f t="shared" si="52"/>
        <v>0</v>
      </c>
      <c r="CP155" s="953">
        <f t="shared" si="52"/>
        <v>0</v>
      </c>
      <c r="CQ155" s="953">
        <f t="shared" si="52"/>
        <v>0</v>
      </c>
      <c r="CR155" s="953">
        <f t="shared" si="52"/>
        <v>0</v>
      </c>
      <c r="CS155" s="953">
        <f t="shared" si="52"/>
        <v>0</v>
      </c>
      <c r="CT155" s="953">
        <f t="shared" si="52"/>
        <v>0</v>
      </c>
      <c r="CU155" s="953">
        <f t="shared" si="52"/>
        <v>0</v>
      </c>
      <c r="CV155" s="953">
        <f t="shared" si="52"/>
        <v>0</v>
      </c>
      <c r="CW155" s="953">
        <f t="shared" si="52"/>
        <v>0</v>
      </c>
      <c r="CX155" s="953">
        <f t="shared" si="52"/>
        <v>0</v>
      </c>
      <c r="CY155" s="954">
        <f t="shared" si="52"/>
        <v>0</v>
      </c>
      <c r="CZ155" s="941">
        <f t="shared" si="52"/>
        <v>0</v>
      </c>
      <c r="DA155" s="941">
        <f t="shared" si="52"/>
        <v>0</v>
      </c>
      <c r="DB155" s="941">
        <f t="shared" si="52"/>
        <v>0</v>
      </c>
      <c r="DC155" s="941">
        <f t="shared" si="52"/>
        <v>0</v>
      </c>
      <c r="DD155" s="941">
        <f t="shared" si="52"/>
        <v>0</v>
      </c>
      <c r="DE155" s="941">
        <f t="shared" si="52"/>
        <v>0</v>
      </c>
      <c r="DF155" s="941">
        <f t="shared" si="52"/>
        <v>0</v>
      </c>
      <c r="DG155" s="941">
        <f t="shared" si="52"/>
        <v>0</v>
      </c>
      <c r="DH155" s="941">
        <f t="shared" si="52"/>
        <v>0</v>
      </c>
      <c r="DI155" s="941">
        <f t="shared" si="52"/>
        <v>0</v>
      </c>
      <c r="DJ155" s="941">
        <f t="shared" si="52"/>
        <v>0</v>
      </c>
      <c r="DK155" s="941">
        <f t="shared" si="52"/>
        <v>0</v>
      </c>
      <c r="DL155" s="941">
        <f t="shared" si="52"/>
        <v>0</v>
      </c>
      <c r="DM155" s="941">
        <f t="shared" si="52"/>
        <v>0</v>
      </c>
      <c r="DN155" s="941">
        <f t="shared" si="52"/>
        <v>0</v>
      </c>
      <c r="DO155" s="941">
        <f t="shared" si="52"/>
        <v>0</v>
      </c>
      <c r="DP155" s="941">
        <f t="shared" ref="DP155:DW155" si="53">SUMIF($C:$C,"58.7x",DP:DP)</f>
        <v>0</v>
      </c>
      <c r="DQ155" s="941">
        <f t="shared" si="53"/>
        <v>0</v>
      </c>
      <c r="DR155" s="941">
        <f t="shared" si="53"/>
        <v>0</v>
      </c>
      <c r="DS155" s="941">
        <f t="shared" si="53"/>
        <v>0</v>
      </c>
      <c r="DT155" s="941">
        <f t="shared" si="53"/>
        <v>0</v>
      </c>
      <c r="DU155" s="941">
        <f t="shared" si="53"/>
        <v>0</v>
      </c>
      <c r="DV155" s="941">
        <f t="shared" si="53"/>
        <v>0</v>
      </c>
      <c r="DW155" s="942">
        <f t="shared" si="53"/>
        <v>0</v>
      </c>
      <c r="DX155" s="902"/>
    </row>
    <row r="156" spans="2:128" ht="28.5" x14ac:dyDescent="0.2">
      <c r="B156" s="881"/>
      <c r="C156" s="943" t="s">
        <v>941</v>
      </c>
      <c r="D156" s="883" t="s">
        <v>942</v>
      </c>
      <c r="E156" s="884" t="s">
        <v>940</v>
      </c>
      <c r="F156" s="885" t="s">
        <v>780</v>
      </c>
      <c r="G156" s="886" t="s">
        <v>781</v>
      </c>
      <c r="H156" s="887" t="s">
        <v>495</v>
      </c>
      <c r="I156" s="888">
        <f>MAX(X156:AV156)</f>
        <v>0</v>
      </c>
      <c r="J156" s="887">
        <f>SUMPRODUCT($X$2:$CY$2,$X156:$CY156)*365</f>
        <v>0</v>
      </c>
      <c r="K156" s="887">
        <f>SUMPRODUCT($X$2:$CY$2,$X157:$CY157)+SUMPRODUCT($X$2:$CY$2,$X158:$CY158)+SUMPRODUCT($X$2:$CY$2,$X159:$CY159)</f>
        <v>24187.508541530027</v>
      </c>
      <c r="L156" s="887">
        <f>SUMPRODUCT($X$2:$CY$2,$X160:$CY160) +SUMPRODUCT($X$2:$CY$2,$X161:$CY161)</f>
        <v>115.85708506509728</v>
      </c>
      <c r="M156" s="887">
        <f>SUMPRODUCT($X$2:$CY$2,$X162:$CY162)</f>
        <v>0</v>
      </c>
      <c r="N156" s="887">
        <f>SUMPRODUCT($X$2:$CY$2,$X165:$CY165) +SUMPRODUCT($X$2:$CY$2,$X166:$CY166)</f>
        <v>0</v>
      </c>
      <c r="O156" s="887">
        <f>SUMPRODUCT($X$2:$CY$2,$X163:$CY163) +SUMPRODUCT($X$2:$CY$2,$X164:$CY164) +SUMPRODUCT($X$2:$CY$2,$X167:$CY167)</f>
        <v>0</v>
      </c>
      <c r="P156" s="887">
        <f>SUM(K156:O156)</f>
        <v>24303.365626595125</v>
      </c>
      <c r="Q156" s="887" t="e">
        <f>(SUM(K156:M156)*100000)/(J156*1000)</f>
        <v>#DIV/0!</v>
      </c>
      <c r="R156" s="889" t="e">
        <f>(P156*100000)/(J156*1000)</f>
        <v>#DIV/0!</v>
      </c>
      <c r="S156" s="890" t="s">
        <v>782</v>
      </c>
      <c r="T156" s="891" t="s">
        <v>782</v>
      </c>
      <c r="U156" s="892" t="s">
        <v>496</v>
      </c>
      <c r="V156" s="893" t="s">
        <v>124</v>
      </c>
      <c r="W156" s="894" t="s">
        <v>75</v>
      </c>
      <c r="X156" s="895"/>
      <c r="Y156" s="895"/>
      <c r="Z156" s="895"/>
      <c r="AA156" s="895"/>
      <c r="AB156" s="895"/>
      <c r="AC156" s="895"/>
      <c r="AD156" s="895"/>
      <c r="AE156" s="895"/>
      <c r="AF156" s="895"/>
      <c r="AG156" s="895"/>
      <c r="AH156" s="895"/>
      <c r="AI156" s="895"/>
      <c r="AJ156" s="895"/>
      <c r="AK156" s="895"/>
      <c r="AL156" s="895"/>
      <c r="AM156" s="895"/>
      <c r="AN156" s="895"/>
      <c r="AO156" s="895"/>
      <c r="AP156" s="895"/>
      <c r="AQ156" s="895"/>
      <c r="AR156" s="895"/>
      <c r="AS156" s="895"/>
      <c r="AT156" s="895"/>
      <c r="AU156" s="895"/>
      <c r="AV156" s="895"/>
      <c r="AW156" s="895"/>
      <c r="AX156" s="895"/>
      <c r="AY156" s="895"/>
      <c r="AZ156" s="895"/>
      <c r="BA156" s="895"/>
      <c r="BB156" s="895"/>
      <c r="BC156" s="895"/>
      <c r="BD156" s="895"/>
      <c r="BE156" s="895"/>
      <c r="BF156" s="895"/>
      <c r="BG156" s="895"/>
      <c r="BH156" s="895"/>
      <c r="BI156" s="895"/>
      <c r="BJ156" s="895"/>
      <c r="BK156" s="895"/>
      <c r="BL156" s="895"/>
      <c r="BM156" s="895"/>
      <c r="BN156" s="895"/>
      <c r="BO156" s="895"/>
      <c r="BP156" s="895"/>
      <c r="BQ156" s="895"/>
      <c r="BR156" s="895"/>
      <c r="BS156" s="895"/>
      <c r="BT156" s="895"/>
      <c r="BU156" s="895"/>
      <c r="BV156" s="895"/>
      <c r="BW156" s="895"/>
      <c r="BX156" s="895"/>
      <c r="BY156" s="895"/>
      <c r="BZ156" s="895"/>
      <c r="CA156" s="895"/>
      <c r="CB156" s="895"/>
      <c r="CC156" s="895"/>
      <c r="CD156" s="895"/>
      <c r="CE156" s="944"/>
      <c r="CF156" s="944"/>
      <c r="CG156" s="944"/>
      <c r="CH156" s="944"/>
      <c r="CI156" s="944"/>
      <c r="CJ156" s="944"/>
      <c r="CK156" s="944"/>
      <c r="CL156" s="944"/>
      <c r="CM156" s="944"/>
      <c r="CN156" s="944"/>
      <c r="CO156" s="944"/>
      <c r="CP156" s="944"/>
      <c r="CQ156" s="944"/>
      <c r="CR156" s="944"/>
      <c r="CS156" s="944"/>
      <c r="CT156" s="944"/>
      <c r="CU156" s="944"/>
      <c r="CV156" s="944"/>
      <c r="CW156" s="944"/>
      <c r="CX156" s="944"/>
      <c r="CY156" s="945"/>
      <c r="CZ156" s="944"/>
      <c r="DA156" s="944"/>
      <c r="DB156" s="944"/>
      <c r="DC156" s="944"/>
      <c r="DD156" s="944"/>
      <c r="DE156" s="944"/>
      <c r="DF156" s="944"/>
      <c r="DG156" s="944"/>
      <c r="DH156" s="944"/>
      <c r="DI156" s="944"/>
      <c r="DJ156" s="944"/>
      <c r="DK156" s="944"/>
      <c r="DL156" s="944"/>
      <c r="DM156" s="944"/>
      <c r="DN156" s="944"/>
      <c r="DO156" s="944"/>
      <c r="DP156" s="944"/>
      <c r="DQ156" s="944"/>
      <c r="DR156" s="944"/>
      <c r="DS156" s="944"/>
      <c r="DT156" s="944"/>
      <c r="DU156" s="944"/>
      <c r="DV156" s="944"/>
      <c r="DW156" s="895"/>
    </row>
    <row r="157" spans="2:128" x14ac:dyDescent="0.2">
      <c r="B157" s="903"/>
      <c r="C157" s="904"/>
      <c r="D157" s="905"/>
      <c r="E157" s="906"/>
      <c r="F157" s="906"/>
      <c r="G157" s="905"/>
      <c r="H157" s="906"/>
      <c r="I157" s="906"/>
      <c r="J157" s="906"/>
      <c r="K157" s="906"/>
      <c r="L157" s="906"/>
      <c r="M157" s="906"/>
      <c r="N157" s="906"/>
      <c r="O157" s="906"/>
      <c r="P157" s="906"/>
      <c r="Q157" s="906"/>
      <c r="R157" s="907"/>
      <c r="S157" s="906"/>
      <c r="T157" s="906"/>
      <c r="U157" s="908" t="s">
        <v>497</v>
      </c>
      <c r="V157" s="893" t="s">
        <v>124</v>
      </c>
      <c r="W157" s="894" t="s">
        <v>498</v>
      </c>
      <c r="X157" s="895">
        <v>638</v>
      </c>
      <c r="Y157" s="895">
        <v>1277</v>
      </c>
      <c r="Z157" s="895">
        <v>2554</v>
      </c>
      <c r="AA157" s="895">
        <v>3830</v>
      </c>
      <c r="AB157" s="895">
        <v>4469</v>
      </c>
      <c r="AC157" s="895"/>
      <c r="AD157" s="895"/>
      <c r="AE157" s="895"/>
      <c r="AF157" s="895"/>
      <c r="AG157" s="895"/>
      <c r="AH157" s="895"/>
      <c r="AI157" s="895"/>
      <c r="AJ157" s="895"/>
      <c r="AK157" s="895"/>
      <c r="AL157" s="895">
        <v>12.376250000000001</v>
      </c>
      <c r="AM157" s="895">
        <v>37.128749999999997</v>
      </c>
      <c r="AN157" s="895">
        <v>148.51499999999999</v>
      </c>
      <c r="AO157" s="895">
        <v>37.128749999999997</v>
      </c>
      <c r="AP157" s="895">
        <v>12.376250000000001</v>
      </c>
      <c r="AQ157" s="895">
        <v>21.029250000000001</v>
      </c>
      <c r="AR157" s="895">
        <v>52.573124999999997</v>
      </c>
      <c r="AS157" s="895">
        <v>73.602374999999995</v>
      </c>
      <c r="AT157" s="895">
        <v>52.573124999999997</v>
      </c>
      <c r="AU157" s="895">
        <v>10.514625000000001</v>
      </c>
      <c r="AV157" s="895">
        <v>12.376250000000001</v>
      </c>
      <c r="AW157" s="895">
        <v>37.128749999999997</v>
      </c>
      <c r="AX157" s="895">
        <v>148.51499999999999</v>
      </c>
      <c r="AY157" s="895">
        <v>37.128749999999997</v>
      </c>
      <c r="AZ157" s="895">
        <v>12.376250000000001</v>
      </c>
      <c r="BA157" s="895"/>
      <c r="BB157" s="895"/>
      <c r="BC157" s="895"/>
      <c r="BD157" s="895"/>
      <c r="BE157" s="895"/>
      <c r="BF157" s="895"/>
      <c r="BG157" s="895"/>
      <c r="BH157" s="895"/>
      <c r="BI157" s="895"/>
      <c r="BJ157" s="895"/>
      <c r="BK157" s="895">
        <v>33.405500000000004</v>
      </c>
      <c r="BL157" s="895">
        <v>89.701875000000001</v>
      </c>
      <c r="BM157" s="895">
        <v>222.11737499999998</v>
      </c>
      <c r="BN157" s="895">
        <v>89.701875000000001</v>
      </c>
      <c r="BO157" s="895">
        <v>22.890875000000001</v>
      </c>
      <c r="BP157" s="895"/>
      <c r="BQ157" s="895"/>
      <c r="BR157" s="895"/>
      <c r="BS157" s="895"/>
      <c r="BT157" s="895"/>
      <c r="BU157" s="895">
        <v>12.376250000000001</v>
      </c>
      <c r="BV157" s="895">
        <v>37.128749999999997</v>
      </c>
      <c r="BW157" s="895">
        <v>148.51499999999999</v>
      </c>
      <c r="BX157" s="895">
        <v>37.128749999999997</v>
      </c>
      <c r="BY157" s="895">
        <v>12.376250000000001</v>
      </c>
      <c r="BZ157" s="895"/>
      <c r="CA157" s="895"/>
      <c r="CB157" s="895"/>
      <c r="CC157" s="895"/>
      <c r="CD157" s="895"/>
      <c r="CE157" s="944">
        <v>98.136500000000012</v>
      </c>
      <c r="CF157" s="944">
        <v>196.27300000000002</v>
      </c>
      <c r="CG157" s="944">
        <v>392.54600000000005</v>
      </c>
      <c r="CH157" s="944">
        <v>196.27300000000002</v>
      </c>
      <c r="CI157" s="944">
        <v>98.136500000000012</v>
      </c>
      <c r="CJ157" s="944">
        <v>12.376250000000001</v>
      </c>
      <c r="CK157" s="944">
        <v>37.128749999999997</v>
      </c>
      <c r="CL157" s="944">
        <v>148.51499999999999</v>
      </c>
      <c r="CM157" s="944">
        <v>37.128749999999997</v>
      </c>
      <c r="CN157" s="944">
        <v>12.376250000000001</v>
      </c>
      <c r="CO157" s="944"/>
      <c r="CP157" s="944"/>
      <c r="CQ157" s="944"/>
      <c r="CR157" s="944"/>
      <c r="CS157" s="944"/>
      <c r="CT157" s="944">
        <v>12.376250000000001</v>
      </c>
      <c r="CU157" s="944">
        <v>37.128749999999997</v>
      </c>
      <c r="CV157" s="944">
        <v>148.51499999999999</v>
      </c>
      <c r="CW157" s="944">
        <v>37.128749999999997</v>
      </c>
      <c r="CX157" s="944">
        <v>12.376250000000001</v>
      </c>
      <c r="CY157" s="945"/>
      <c r="CZ157" s="944"/>
      <c r="DA157" s="944"/>
      <c r="DB157" s="944"/>
      <c r="DC157" s="944"/>
      <c r="DD157" s="944"/>
      <c r="DE157" s="944"/>
      <c r="DF157" s="944"/>
      <c r="DG157" s="944"/>
      <c r="DH157" s="944"/>
      <c r="DI157" s="944"/>
      <c r="DJ157" s="944"/>
      <c r="DK157" s="944"/>
      <c r="DL157" s="944"/>
      <c r="DM157" s="944"/>
      <c r="DN157" s="944"/>
      <c r="DO157" s="944"/>
      <c r="DP157" s="944"/>
      <c r="DQ157" s="944"/>
      <c r="DR157" s="944"/>
      <c r="DS157" s="944"/>
      <c r="DT157" s="944"/>
      <c r="DU157" s="944"/>
      <c r="DV157" s="944"/>
      <c r="DW157" s="895"/>
    </row>
    <row r="158" spans="2:128" x14ac:dyDescent="0.2">
      <c r="B158" s="909"/>
      <c r="C158" s="910"/>
      <c r="D158" s="911"/>
      <c r="E158" s="911"/>
      <c r="F158" s="911"/>
      <c r="G158" s="911"/>
      <c r="H158" s="911"/>
      <c r="I158" s="911"/>
      <c r="J158" s="911"/>
      <c r="K158" s="911"/>
      <c r="L158" s="911"/>
      <c r="M158" s="911"/>
      <c r="N158" s="911"/>
      <c r="O158" s="911"/>
      <c r="P158" s="911"/>
      <c r="Q158" s="911"/>
      <c r="R158" s="912"/>
      <c r="S158" s="911"/>
      <c r="T158" s="911"/>
      <c r="U158" s="908" t="s">
        <v>499</v>
      </c>
      <c r="V158" s="893" t="s">
        <v>124</v>
      </c>
      <c r="W158" s="894" t="s">
        <v>498</v>
      </c>
      <c r="X158" s="895"/>
      <c r="Y158" s="895"/>
      <c r="Z158" s="895"/>
      <c r="AA158" s="895"/>
      <c r="AB158" s="895"/>
      <c r="AC158" s="895"/>
      <c r="AD158" s="895"/>
      <c r="AE158" s="895"/>
      <c r="AF158" s="895"/>
      <c r="AG158" s="895"/>
      <c r="AH158" s="895"/>
      <c r="AI158" s="895"/>
      <c r="AJ158" s="895"/>
      <c r="AK158" s="895"/>
      <c r="AL158" s="895"/>
      <c r="AM158" s="895"/>
      <c r="AN158" s="895"/>
      <c r="AO158" s="895"/>
      <c r="AP158" s="895"/>
      <c r="AQ158" s="895"/>
      <c r="AR158" s="895"/>
      <c r="AS158" s="895"/>
      <c r="AT158" s="895"/>
      <c r="AU158" s="895"/>
      <c r="AV158" s="895"/>
      <c r="AW158" s="895"/>
      <c r="AX158" s="895"/>
      <c r="AY158" s="895"/>
      <c r="AZ158" s="895"/>
      <c r="BA158" s="895"/>
      <c r="BB158" s="895"/>
      <c r="BC158" s="895"/>
      <c r="BD158" s="895"/>
      <c r="BE158" s="895"/>
      <c r="BF158" s="895"/>
      <c r="BG158" s="895"/>
      <c r="BH158" s="895"/>
      <c r="BI158" s="895"/>
      <c r="BJ158" s="895"/>
      <c r="BK158" s="895"/>
      <c r="BL158" s="895"/>
      <c r="BM158" s="895"/>
      <c r="BN158" s="895"/>
      <c r="BO158" s="895"/>
      <c r="BP158" s="895"/>
      <c r="BQ158" s="895"/>
      <c r="BR158" s="895"/>
      <c r="BS158" s="895"/>
      <c r="BT158" s="895"/>
      <c r="BU158" s="895"/>
      <c r="BV158" s="895"/>
      <c r="BW158" s="895"/>
      <c r="BX158" s="895"/>
      <c r="BY158" s="895"/>
      <c r="BZ158" s="895"/>
      <c r="CA158" s="895"/>
      <c r="CB158" s="895"/>
      <c r="CC158" s="895"/>
      <c r="CD158" s="895"/>
      <c r="CE158" s="944"/>
      <c r="CF158" s="944"/>
      <c r="CG158" s="944"/>
      <c r="CH158" s="944"/>
      <c r="CI158" s="944"/>
      <c r="CJ158" s="944"/>
      <c r="CK158" s="944"/>
      <c r="CL158" s="944"/>
      <c r="CM158" s="944"/>
      <c r="CN158" s="944"/>
      <c r="CO158" s="944"/>
      <c r="CP158" s="944"/>
      <c r="CQ158" s="944"/>
      <c r="CR158" s="944"/>
      <c r="CS158" s="944"/>
      <c r="CT158" s="944"/>
      <c r="CU158" s="944"/>
      <c r="CV158" s="944"/>
      <c r="CW158" s="944"/>
      <c r="CX158" s="944"/>
      <c r="CY158" s="945"/>
      <c r="CZ158" s="944"/>
      <c r="DA158" s="944"/>
      <c r="DB158" s="944"/>
      <c r="DC158" s="944"/>
      <c r="DD158" s="944"/>
      <c r="DE158" s="944"/>
      <c r="DF158" s="944"/>
      <c r="DG158" s="944"/>
      <c r="DH158" s="944"/>
      <c r="DI158" s="944"/>
      <c r="DJ158" s="944"/>
      <c r="DK158" s="944"/>
      <c r="DL158" s="944"/>
      <c r="DM158" s="944"/>
      <c r="DN158" s="944"/>
      <c r="DO158" s="944"/>
      <c r="DP158" s="944"/>
      <c r="DQ158" s="944"/>
      <c r="DR158" s="944"/>
      <c r="DS158" s="944"/>
      <c r="DT158" s="944"/>
      <c r="DU158" s="944"/>
      <c r="DV158" s="944"/>
      <c r="DW158" s="895"/>
    </row>
    <row r="159" spans="2:128" x14ac:dyDescent="0.2">
      <c r="B159" s="909"/>
      <c r="C159" s="910"/>
      <c r="D159" s="911"/>
      <c r="E159" s="911"/>
      <c r="F159" s="911"/>
      <c r="G159" s="911"/>
      <c r="H159" s="911"/>
      <c r="I159" s="911"/>
      <c r="J159" s="911"/>
      <c r="K159" s="911"/>
      <c r="L159" s="911"/>
      <c r="M159" s="911"/>
      <c r="N159" s="911"/>
      <c r="O159" s="911"/>
      <c r="P159" s="911"/>
      <c r="Q159" s="911"/>
      <c r="R159" s="912"/>
      <c r="S159" s="911"/>
      <c r="T159" s="911"/>
      <c r="U159" s="908" t="s">
        <v>772</v>
      </c>
      <c r="V159" s="893" t="s">
        <v>124</v>
      </c>
      <c r="W159" s="894" t="s">
        <v>498</v>
      </c>
      <c r="X159" s="895">
        <v>22.968000000000004</v>
      </c>
      <c r="Y159" s="895">
        <v>68.94</v>
      </c>
      <c r="Z159" s="895">
        <v>160.88399999999999</v>
      </c>
      <c r="AA159" s="895">
        <v>298.76400000000001</v>
      </c>
      <c r="AB159" s="895">
        <v>459.64800000000002</v>
      </c>
      <c r="AC159" s="895">
        <v>459.64800000000002</v>
      </c>
      <c r="AD159" s="895">
        <v>459.64800000000002</v>
      </c>
      <c r="AE159" s="895">
        <v>459.64800000000002</v>
      </c>
      <c r="AF159" s="895">
        <v>459.64800000000002</v>
      </c>
      <c r="AG159" s="895">
        <v>459.64800000000002</v>
      </c>
      <c r="AH159" s="895">
        <v>459.64800000000002</v>
      </c>
      <c r="AI159" s="895">
        <v>459.64800000000002</v>
      </c>
      <c r="AJ159" s="895">
        <v>459.64800000000002</v>
      </c>
      <c r="AK159" s="895">
        <v>459.64800000000002</v>
      </c>
      <c r="AL159" s="895">
        <v>459.64800000000002</v>
      </c>
      <c r="AM159" s="895">
        <v>459.64800000000002</v>
      </c>
      <c r="AN159" s="895">
        <v>459.64800000000002</v>
      </c>
      <c r="AO159" s="895">
        <v>459.64800000000002</v>
      </c>
      <c r="AP159" s="895">
        <v>459.64800000000002</v>
      </c>
      <c r="AQ159" s="895">
        <v>459.64800000000002</v>
      </c>
      <c r="AR159" s="895">
        <v>459.64800000000002</v>
      </c>
      <c r="AS159" s="895">
        <v>459.64800000000002</v>
      </c>
      <c r="AT159" s="895">
        <v>459.64800000000002</v>
      </c>
      <c r="AU159" s="895">
        <v>459.64800000000002</v>
      </c>
      <c r="AV159" s="895">
        <v>459.64800000000002</v>
      </c>
      <c r="AW159" s="895">
        <v>459.64800000000002</v>
      </c>
      <c r="AX159" s="895">
        <v>459.64800000000002</v>
      </c>
      <c r="AY159" s="895">
        <v>459.64800000000002</v>
      </c>
      <c r="AZ159" s="895">
        <v>459.64800000000002</v>
      </c>
      <c r="BA159" s="895">
        <v>459.64800000000002</v>
      </c>
      <c r="BB159" s="895">
        <v>459.64800000000002</v>
      </c>
      <c r="BC159" s="895">
        <v>459.64800000000002</v>
      </c>
      <c r="BD159" s="895">
        <v>459.64800000000002</v>
      </c>
      <c r="BE159" s="895">
        <v>459.64800000000002</v>
      </c>
      <c r="BF159" s="895">
        <v>459.64800000000002</v>
      </c>
      <c r="BG159" s="895">
        <v>459.64800000000002</v>
      </c>
      <c r="BH159" s="895">
        <v>459.64800000000002</v>
      </c>
      <c r="BI159" s="895">
        <v>459.64800000000002</v>
      </c>
      <c r="BJ159" s="895">
        <v>459.64800000000002</v>
      </c>
      <c r="BK159" s="895">
        <v>459.64800000000002</v>
      </c>
      <c r="BL159" s="895">
        <v>459.64800000000002</v>
      </c>
      <c r="BM159" s="895">
        <v>459.64800000000002</v>
      </c>
      <c r="BN159" s="895">
        <v>459.64800000000002</v>
      </c>
      <c r="BO159" s="895">
        <v>459.64800000000002</v>
      </c>
      <c r="BP159" s="895">
        <v>459.64800000000002</v>
      </c>
      <c r="BQ159" s="895">
        <v>459.64800000000002</v>
      </c>
      <c r="BR159" s="895">
        <v>459.64800000000002</v>
      </c>
      <c r="BS159" s="895">
        <v>459.64800000000002</v>
      </c>
      <c r="BT159" s="895">
        <v>459.64800000000002</v>
      </c>
      <c r="BU159" s="895">
        <v>459.64800000000002</v>
      </c>
      <c r="BV159" s="895">
        <v>459.64800000000002</v>
      </c>
      <c r="BW159" s="895">
        <v>459.64800000000002</v>
      </c>
      <c r="BX159" s="895">
        <v>459.64800000000002</v>
      </c>
      <c r="BY159" s="895">
        <v>459.64800000000002</v>
      </c>
      <c r="BZ159" s="895">
        <v>459.64800000000002</v>
      </c>
      <c r="CA159" s="895">
        <v>459.64800000000002</v>
      </c>
      <c r="CB159" s="895">
        <v>459.64800000000002</v>
      </c>
      <c r="CC159" s="895">
        <v>459.64800000000002</v>
      </c>
      <c r="CD159" s="895">
        <v>459.64800000000002</v>
      </c>
      <c r="CE159" s="944">
        <v>459.64800000000002</v>
      </c>
      <c r="CF159" s="944">
        <v>459.64800000000002</v>
      </c>
      <c r="CG159" s="944">
        <v>459.64800000000002</v>
      </c>
      <c r="CH159" s="944">
        <v>459.64800000000002</v>
      </c>
      <c r="CI159" s="944">
        <v>459.64800000000002</v>
      </c>
      <c r="CJ159" s="944">
        <v>459.64800000000002</v>
      </c>
      <c r="CK159" s="944">
        <v>459.64800000000002</v>
      </c>
      <c r="CL159" s="944">
        <v>459.64800000000002</v>
      </c>
      <c r="CM159" s="944">
        <v>459.64800000000002</v>
      </c>
      <c r="CN159" s="944">
        <v>459.64800000000002</v>
      </c>
      <c r="CO159" s="944">
        <v>459.64800000000002</v>
      </c>
      <c r="CP159" s="944">
        <v>459.64800000000002</v>
      </c>
      <c r="CQ159" s="944">
        <v>459.64800000000002</v>
      </c>
      <c r="CR159" s="944">
        <v>459.64800000000002</v>
      </c>
      <c r="CS159" s="944">
        <v>459.64800000000002</v>
      </c>
      <c r="CT159" s="944">
        <v>459.64800000000002</v>
      </c>
      <c r="CU159" s="944">
        <v>459.64800000000002</v>
      </c>
      <c r="CV159" s="944">
        <v>459.64800000000002</v>
      </c>
      <c r="CW159" s="944">
        <v>459.64800000000002</v>
      </c>
      <c r="CX159" s="944">
        <v>459.64800000000002</v>
      </c>
      <c r="CY159" s="945">
        <v>459.64800000000002</v>
      </c>
      <c r="CZ159" s="944"/>
      <c r="DA159" s="944"/>
      <c r="DB159" s="944"/>
      <c r="DC159" s="944"/>
      <c r="DD159" s="944"/>
      <c r="DE159" s="944"/>
      <c r="DF159" s="944"/>
      <c r="DG159" s="944"/>
      <c r="DH159" s="944"/>
      <c r="DI159" s="944"/>
      <c r="DJ159" s="944"/>
      <c r="DK159" s="944"/>
      <c r="DL159" s="944"/>
      <c r="DM159" s="944"/>
      <c r="DN159" s="944"/>
      <c r="DO159" s="944"/>
      <c r="DP159" s="944"/>
      <c r="DQ159" s="944"/>
      <c r="DR159" s="944"/>
      <c r="DS159" s="944"/>
      <c r="DT159" s="944"/>
      <c r="DU159" s="944"/>
      <c r="DV159" s="944"/>
      <c r="DW159" s="895"/>
    </row>
    <row r="160" spans="2:128" x14ac:dyDescent="0.2">
      <c r="B160" s="913"/>
      <c r="C160" s="914"/>
      <c r="D160" s="915"/>
      <c r="E160" s="915"/>
      <c r="F160" s="915"/>
      <c r="G160" s="915"/>
      <c r="H160" s="915"/>
      <c r="I160" s="915"/>
      <c r="J160" s="915"/>
      <c r="K160" s="915"/>
      <c r="L160" s="915"/>
      <c r="M160" s="915"/>
      <c r="N160" s="915"/>
      <c r="O160" s="915"/>
      <c r="P160" s="915"/>
      <c r="Q160" s="915"/>
      <c r="R160" s="916"/>
      <c r="S160" s="915"/>
      <c r="T160" s="915"/>
      <c r="U160" s="908" t="s">
        <v>500</v>
      </c>
      <c r="V160" s="893" t="s">
        <v>124</v>
      </c>
      <c r="W160" s="917" t="s">
        <v>498</v>
      </c>
      <c r="X160" s="895"/>
      <c r="Y160" s="895"/>
      <c r="Z160" s="895"/>
      <c r="AA160" s="895"/>
      <c r="AB160" s="895"/>
      <c r="AC160" s="895">
        <v>0.60000720000000018</v>
      </c>
      <c r="AD160" s="895">
        <v>0.60000720000000018</v>
      </c>
      <c r="AE160" s="895">
        <v>0.60000720000000018</v>
      </c>
      <c r="AF160" s="895">
        <v>0.60000720000000018</v>
      </c>
      <c r="AG160" s="895">
        <v>0.60000720000000018</v>
      </c>
      <c r="AH160" s="895">
        <v>0.60000720000000018</v>
      </c>
      <c r="AI160" s="895">
        <v>0.60000720000000018</v>
      </c>
      <c r="AJ160" s="895">
        <v>0.60000720000000018</v>
      </c>
      <c r="AK160" s="895">
        <v>0.60000720000000018</v>
      </c>
      <c r="AL160" s="895">
        <v>0.60000720000000018</v>
      </c>
      <c r="AM160" s="895">
        <v>0.60000720000000018</v>
      </c>
      <c r="AN160" s="895">
        <v>0.60000720000000018</v>
      </c>
      <c r="AO160" s="895">
        <v>0.60000720000000018</v>
      </c>
      <c r="AP160" s="895">
        <v>0.60000720000000018</v>
      </c>
      <c r="AQ160" s="895">
        <v>0.60000720000000018</v>
      </c>
      <c r="AR160" s="895">
        <v>0.60000720000000018</v>
      </c>
      <c r="AS160" s="895">
        <v>0.60000720000000018</v>
      </c>
      <c r="AT160" s="895">
        <v>0.60000720000000018</v>
      </c>
      <c r="AU160" s="895">
        <v>0.60000720000000018</v>
      </c>
      <c r="AV160" s="895">
        <v>0.60000720000000018</v>
      </c>
      <c r="AW160" s="895">
        <v>0.60000720000000018</v>
      </c>
      <c r="AX160" s="895">
        <v>0.60000720000000018</v>
      </c>
      <c r="AY160" s="895">
        <v>0.60000720000000018</v>
      </c>
      <c r="AZ160" s="895">
        <v>0.60000720000000018</v>
      </c>
      <c r="BA160" s="895">
        <v>0.60000720000000018</v>
      </c>
      <c r="BB160" s="895">
        <v>0.60000720000000018</v>
      </c>
      <c r="BC160" s="895">
        <v>0.60000720000000018</v>
      </c>
      <c r="BD160" s="895">
        <v>0.60000720000000018</v>
      </c>
      <c r="BE160" s="895">
        <v>0.60000720000000018</v>
      </c>
      <c r="BF160" s="895">
        <v>0.60000720000000018</v>
      </c>
      <c r="BG160" s="895">
        <v>0.60000720000000018</v>
      </c>
      <c r="BH160" s="895">
        <v>0.60000720000000018</v>
      </c>
      <c r="BI160" s="895">
        <v>0.60000720000000018</v>
      </c>
      <c r="BJ160" s="895">
        <v>0.60000720000000018</v>
      </c>
      <c r="BK160" s="895">
        <v>0.60000720000000018</v>
      </c>
      <c r="BL160" s="895">
        <v>0.60000720000000018</v>
      </c>
      <c r="BM160" s="895">
        <v>0.60000720000000018</v>
      </c>
      <c r="BN160" s="895">
        <v>0.60000720000000018</v>
      </c>
      <c r="BO160" s="895">
        <v>0.60000720000000018</v>
      </c>
      <c r="BP160" s="895">
        <v>0.60000720000000018</v>
      </c>
      <c r="BQ160" s="895">
        <v>0.60000720000000018</v>
      </c>
      <c r="BR160" s="895">
        <v>0.60000720000000018</v>
      </c>
      <c r="BS160" s="895">
        <v>0.60000720000000018</v>
      </c>
      <c r="BT160" s="895">
        <v>0.60000720000000018</v>
      </c>
      <c r="BU160" s="895">
        <v>0.60000720000000018</v>
      </c>
      <c r="BV160" s="895">
        <v>0.60000720000000018</v>
      </c>
      <c r="BW160" s="895">
        <v>0.60000720000000018</v>
      </c>
      <c r="BX160" s="895">
        <v>0.60000720000000018</v>
      </c>
      <c r="BY160" s="895">
        <v>0.60000720000000018</v>
      </c>
      <c r="BZ160" s="895">
        <v>0.60000720000000018</v>
      </c>
      <c r="CA160" s="895">
        <v>0.60000720000000018</v>
      </c>
      <c r="CB160" s="895">
        <v>0.60000720000000018</v>
      </c>
      <c r="CC160" s="895">
        <v>0.60000720000000018</v>
      </c>
      <c r="CD160" s="895">
        <v>0.60000720000000018</v>
      </c>
      <c r="CE160" s="944">
        <v>0.60000720000000018</v>
      </c>
      <c r="CF160" s="944">
        <v>0.60000720000000018</v>
      </c>
      <c r="CG160" s="944">
        <v>0.60000720000000018</v>
      </c>
      <c r="CH160" s="944">
        <v>0.60000720000000018</v>
      </c>
      <c r="CI160" s="944">
        <v>0.60000720000000018</v>
      </c>
      <c r="CJ160" s="944">
        <v>0.60000720000000018</v>
      </c>
      <c r="CK160" s="944">
        <v>0.60000720000000018</v>
      </c>
      <c r="CL160" s="944">
        <v>0.60000720000000018</v>
      </c>
      <c r="CM160" s="944">
        <v>0.60000720000000018</v>
      </c>
      <c r="CN160" s="944">
        <v>0.60000720000000018</v>
      </c>
      <c r="CO160" s="944">
        <v>0.60000720000000018</v>
      </c>
      <c r="CP160" s="944">
        <v>0.60000720000000018</v>
      </c>
      <c r="CQ160" s="944">
        <v>0.60000720000000018</v>
      </c>
      <c r="CR160" s="944">
        <v>0.60000720000000018</v>
      </c>
      <c r="CS160" s="944">
        <v>0.60000720000000018</v>
      </c>
      <c r="CT160" s="944">
        <v>0.60000720000000018</v>
      </c>
      <c r="CU160" s="944">
        <v>0.60000720000000018</v>
      </c>
      <c r="CV160" s="944">
        <v>0.60000720000000018</v>
      </c>
      <c r="CW160" s="944">
        <v>0.60000720000000018</v>
      </c>
      <c r="CX160" s="944">
        <v>0.60000720000000018</v>
      </c>
      <c r="CY160" s="945">
        <v>0.60000720000000018</v>
      </c>
      <c r="CZ160" s="944"/>
      <c r="DA160" s="944"/>
      <c r="DB160" s="944"/>
      <c r="DC160" s="944"/>
      <c r="DD160" s="944"/>
      <c r="DE160" s="944"/>
      <c r="DF160" s="944"/>
      <c r="DG160" s="944"/>
      <c r="DH160" s="944"/>
      <c r="DI160" s="944"/>
      <c r="DJ160" s="944"/>
      <c r="DK160" s="944"/>
      <c r="DL160" s="944"/>
      <c r="DM160" s="944"/>
      <c r="DN160" s="944"/>
      <c r="DO160" s="944"/>
      <c r="DP160" s="944"/>
      <c r="DQ160" s="944"/>
      <c r="DR160" s="944"/>
      <c r="DS160" s="944"/>
      <c r="DT160" s="944"/>
      <c r="DU160" s="944"/>
      <c r="DV160" s="944"/>
      <c r="DW160" s="895"/>
    </row>
    <row r="161" spans="2:127" x14ac:dyDescent="0.2">
      <c r="B161" s="918"/>
      <c r="C161" s="919"/>
      <c r="D161" s="920"/>
      <c r="E161" s="920"/>
      <c r="F161" s="920"/>
      <c r="G161" s="920"/>
      <c r="H161" s="920"/>
      <c r="I161" s="920"/>
      <c r="J161" s="920"/>
      <c r="K161" s="920"/>
      <c r="L161" s="920"/>
      <c r="M161" s="920"/>
      <c r="N161" s="920"/>
      <c r="O161" s="920"/>
      <c r="P161" s="920"/>
      <c r="Q161" s="920"/>
      <c r="R161" s="921"/>
      <c r="S161" s="920"/>
      <c r="T161" s="920"/>
      <c r="U161" s="908" t="s">
        <v>501</v>
      </c>
      <c r="V161" s="893" t="s">
        <v>124</v>
      </c>
      <c r="W161" s="917" t="s">
        <v>498</v>
      </c>
      <c r="X161" s="895"/>
      <c r="Y161" s="895"/>
      <c r="Z161" s="895"/>
      <c r="AA161" s="895"/>
      <c r="AB161" s="895"/>
      <c r="AC161" s="895">
        <v>4.0791733384678084</v>
      </c>
      <c r="AD161" s="895">
        <v>4.0768464655265566</v>
      </c>
      <c r="AE161" s="895">
        <v>4.0778387801345435</v>
      </c>
      <c r="AF161" s="895">
        <v>4.0941576726052604</v>
      </c>
      <c r="AG161" s="895">
        <v>4.0835732600772667</v>
      </c>
      <c r="AH161" s="895">
        <v>4.0867476996671401</v>
      </c>
      <c r="AI161" s="895">
        <v>4.0669078367306977</v>
      </c>
      <c r="AJ161" s="895">
        <v>4.0576830607041581</v>
      </c>
      <c r="AK161" s="895">
        <v>4.0638139054220916</v>
      </c>
      <c r="AL161" s="895">
        <v>4.0572891461117253</v>
      </c>
      <c r="AM161" s="895">
        <v>4.0320188178249632</v>
      </c>
      <c r="AN161" s="895">
        <v>4.0404942882705877</v>
      </c>
      <c r="AO161" s="895">
        <v>4.0491816454773524</v>
      </c>
      <c r="AP161" s="895">
        <v>4.0580861866142852</v>
      </c>
      <c r="AQ161" s="895">
        <v>4.0672133412796425</v>
      </c>
      <c r="AR161" s="895">
        <v>4.0765686748116332</v>
      </c>
      <c r="AS161" s="895">
        <v>4.0861578916819239</v>
      </c>
      <c r="AT161" s="895">
        <v>4.095986838973972</v>
      </c>
      <c r="AU161" s="895">
        <v>4.1060615099483222</v>
      </c>
      <c r="AV161" s="895">
        <v>4.11638804769703</v>
      </c>
      <c r="AW161" s="895">
        <v>4.1269727488894548</v>
      </c>
      <c r="AX161" s="895">
        <v>4.1378220676116904</v>
      </c>
      <c r="AY161" s="895">
        <v>4.1489426193019838</v>
      </c>
      <c r="AZ161" s="895">
        <v>4.1603411847845333</v>
      </c>
      <c r="BA161" s="895">
        <v>4.172024714404146</v>
      </c>
      <c r="BB161" s="895">
        <v>4.1840003322642509</v>
      </c>
      <c r="BC161" s="895">
        <v>4.1962753405708559</v>
      </c>
      <c r="BD161" s="895">
        <v>4.2088572240851283</v>
      </c>
      <c r="BE161" s="895">
        <v>4.2217536546872561</v>
      </c>
      <c r="BF161" s="895">
        <v>4.2349724960544375</v>
      </c>
      <c r="BG161" s="895">
        <v>4.2485218084557985</v>
      </c>
      <c r="BH161" s="895">
        <v>4.2624098536671937</v>
      </c>
      <c r="BI161" s="895">
        <v>4.2766451000088725</v>
      </c>
      <c r="BJ161" s="895">
        <v>4.2912362275090947</v>
      </c>
      <c r="BK161" s="895">
        <v>4.3061921331968227</v>
      </c>
      <c r="BL161" s="895">
        <v>4.3215219365267421</v>
      </c>
      <c r="BM161" s="895">
        <v>4.3372349849399114</v>
      </c>
      <c r="BN161" s="895">
        <v>4.3533408595634082</v>
      </c>
      <c r="BO161" s="895">
        <v>4.3698493810524939</v>
      </c>
      <c r="BP161" s="895">
        <v>4.386770615578806</v>
      </c>
      <c r="BQ161" s="895">
        <v>4.404114880968276</v>
      </c>
      <c r="BR161" s="895">
        <v>4.4218927529924832</v>
      </c>
      <c r="BS161" s="895">
        <v>4.4401150718172957</v>
      </c>
      <c r="BT161" s="895">
        <v>4.4587929486127278</v>
      </c>
      <c r="BU161" s="895">
        <v>4.4779377723280449</v>
      </c>
      <c r="BV161" s="895">
        <v>4.4975612166362469</v>
      </c>
      <c r="BW161" s="895">
        <v>4.5176752470521535</v>
      </c>
      <c r="BX161" s="895">
        <v>4.5382921282284565</v>
      </c>
      <c r="BY161" s="895">
        <v>4.5594244314341674</v>
      </c>
      <c r="BZ161" s="895">
        <v>4.581085042220022</v>
      </c>
      <c r="CA161" s="895">
        <v>4.6032871682755223</v>
      </c>
      <c r="CB161" s="895">
        <v>4.6260443474824102</v>
      </c>
      <c r="CC161" s="895">
        <v>4.6493704561694704</v>
      </c>
      <c r="CD161" s="895">
        <v>4.673279717573708</v>
      </c>
      <c r="CE161" s="895">
        <v>4.69778671051305</v>
      </c>
      <c r="CF161" s="895">
        <v>4.7229063782758764</v>
      </c>
      <c r="CG161" s="895">
        <v>4.7486540377327726</v>
      </c>
      <c r="CH161" s="895">
        <v>4.7750453886760917</v>
      </c>
      <c r="CI161" s="895">
        <v>4.8020965233929944</v>
      </c>
      <c r="CJ161" s="895">
        <v>4.8298239364778182</v>
      </c>
      <c r="CK161" s="895">
        <v>4.8582445348897645</v>
      </c>
      <c r="CL161" s="895">
        <v>4.8873756482620081</v>
      </c>
      <c r="CM161" s="895">
        <v>4.917235039468558</v>
      </c>
      <c r="CN161" s="895">
        <v>4.9478409154552727</v>
      </c>
      <c r="CO161" s="895">
        <v>4.9792119383416544</v>
      </c>
      <c r="CP161" s="895">
        <v>5.0113672368001954</v>
      </c>
      <c r="CQ161" s="895">
        <v>5.0443264177201996</v>
      </c>
      <c r="CR161" s="895">
        <v>5.0781095781632049</v>
      </c>
      <c r="CS161" s="895">
        <v>5.1127373176172854</v>
      </c>
      <c r="CT161" s="895">
        <v>5.1482307505577172</v>
      </c>
      <c r="CU161" s="895">
        <v>5.1846115193216589</v>
      </c>
      <c r="CV161" s="895">
        <v>5.2219018073047012</v>
      </c>
      <c r="CW161" s="895">
        <v>5.2601243524873187</v>
      </c>
      <c r="CX161" s="895">
        <v>5.2993024612995017</v>
      </c>
      <c r="CY161" s="945">
        <v>5.3394600228319886</v>
      </c>
      <c r="CZ161" s="944"/>
      <c r="DA161" s="895"/>
      <c r="DB161" s="895"/>
      <c r="DC161" s="895"/>
      <c r="DD161" s="895"/>
      <c r="DE161" s="895"/>
      <c r="DF161" s="895"/>
      <c r="DG161" s="895"/>
      <c r="DH161" s="895"/>
      <c r="DI161" s="895"/>
      <c r="DJ161" s="895"/>
      <c r="DK161" s="895"/>
      <c r="DL161" s="895"/>
      <c r="DM161" s="895"/>
      <c r="DN161" s="895"/>
      <c r="DO161" s="895"/>
      <c r="DP161" s="895"/>
      <c r="DQ161" s="895"/>
      <c r="DR161" s="895"/>
      <c r="DS161" s="895"/>
      <c r="DT161" s="895"/>
      <c r="DU161" s="895"/>
      <c r="DV161" s="895"/>
      <c r="DW161" s="895"/>
    </row>
    <row r="162" spans="2:127" x14ac:dyDescent="0.2">
      <c r="B162" s="918"/>
      <c r="C162" s="919"/>
      <c r="D162" s="920"/>
      <c r="E162" s="920"/>
      <c r="F162" s="920"/>
      <c r="G162" s="920"/>
      <c r="H162" s="920"/>
      <c r="I162" s="920"/>
      <c r="J162" s="920"/>
      <c r="K162" s="920"/>
      <c r="L162" s="920"/>
      <c r="M162" s="920"/>
      <c r="N162" s="920"/>
      <c r="O162" s="920"/>
      <c r="P162" s="920"/>
      <c r="Q162" s="920"/>
      <c r="R162" s="921"/>
      <c r="S162" s="920"/>
      <c r="T162" s="920"/>
      <c r="U162" s="922" t="s">
        <v>502</v>
      </c>
      <c r="V162" s="923" t="s">
        <v>124</v>
      </c>
      <c r="W162" s="917" t="s">
        <v>498</v>
      </c>
      <c r="X162" s="895"/>
      <c r="Y162" s="895"/>
      <c r="Z162" s="895"/>
      <c r="AA162" s="895"/>
      <c r="AB162" s="895"/>
      <c r="AC162" s="895"/>
      <c r="AD162" s="895"/>
      <c r="AE162" s="895"/>
      <c r="AF162" s="895"/>
      <c r="AG162" s="895"/>
      <c r="AH162" s="895"/>
      <c r="AI162" s="895"/>
      <c r="AJ162" s="895"/>
      <c r="AK162" s="895"/>
      <c r="AL162" s="895"/>
      <c r="AM162" s="895"/>
      <c r="AN162" s="895"/>
      <c r="AO162" s="895"/>
      <c r="AP162" s="895"/>
      <c r="AQ162" s="895"/>
      <c r="AR162" s="895"/>
      <c r="AS162" s="895"/>
      <c r="AT162" s="895"/>
      <c r="AU162" s="895"/>
      <c r="AV162" s="895"/>
      <c r="AW162" s="895"/>
      <c r="AX162" s="895"/>
      <c r="AY162" s="895"/>
      <c r="AZ162" s="895"/>
      <c r="BA162" s="895"/>
      <c r="BB162" s="895"/>
      <c r="BC162" s="895"/>
      <c r="BD162" s="895"/>
      <c r="BE162" s="895"/>
      <c r="BF162" s="895"/>
      <c r="BG162" s="895"/>
      <c r="BH162" s="895"/>
      <c r="BI162" s="895"/>
      <c r="BJ162" s="895"/>
      <c r="BK162" s="895"/>
      <c r="BL162" s="895"/>
      <c r="BM162" s="895"/>
      <c r="BN162" s="895"/>
      <c r="BO162" s="895"/>
      <c r="BP162" s="895"/>
      <c r="BQ162" s="895"/>
      <c r="BR162" s="895"/>
      <c r="BS162" s="895"/>
      <c r="BT162" s="895"/>
      <c r="BU162" s="895"/>
      <c r="BV162" s="895"/>
      <c r="BW162" s="895"/>
      <c r="BX162" s="895"/>
      <c r="BY162" s="895"/>
      <c r="BZ162" s="895"/>
      <c r="CA162" s="895"/>
      <c r="CB162" s="895"/>
      <c r="CC162" s="895"/>
      <c r="CD162" s="895"/>
      <c r="CE162" s="895"/>
      <c r="CF162" s="895"/>
      <c r="CG162" s="895"/>
      <c r="CH162" s="895"/>
      <c r="CI162" s="895"/>
      <c r="CJ162" s="895"/>
      <c r="CK162" s="895"/>
      <c r="CL162" s="895"/>
      <c r="CM162" s="895"/>
      <c r="CN162" s="895"/>
      <c r="CO162" s="895"/>
      <c r="CP162" s="895"/>
      <c r="CQ162" s="895"/>
      <c r="CR162" s="895"/>
      <c r="CS162" s="895"/>
      <c r="CT162" s="895"/>
      <c r="CU162" s="895"/>
      <c r="CV162" s="895"/>
      <c r="CW162" s="895"/>
      <c r="CX162" s="895"/>
      <c r="CY162" s="945"/>
      <c r="CZ162" s="944"/>
      <c r="DA162" s="895"/>
      <c r="DB162" s="895"/>
      <c r="DC162" s="895"/>
      <c r="DD162" s="895"/>
      <c r="DE162" s="895"/>
      <c r="DF162" s="895"/>
      <c r="DG162" s="895"/>
      <c r="DH162" s="895"/>
      <c r="DI162" s="895"/>
      <c r="DJ162" s="895"/>
      <c r="DK162" s="895"/>
      <c r="DL162" s="895"/>
      <c r="DM162" s="895"/>
      <c r="DN162" s="895"/>
      <c r="DO162" s="895"/>
      <c r="DP162" s="895"/>
      <c r="DQ162" s="895"/>
      <c r="DR162" s="895"/>
      <c r="DS162" s="895"/>
      <c r="DT162" s="895"/>
      <c r="DU162" s="895"/>
      <c r="DV162" s="895"/>
      <c r="DW162" s="895"/>
    </row>
    <row r="163" spans="2:127" x14ac:dyDescent="0.2">
      <c r="B163" s="918"/>
      <c r="C163" s="919"/>
      <c r="D163" s="920"/>
      <c r="E163" s="920"/>
      <c r="F163" s="920"/>
      <c r="G163" s="920"/>
      <c r="H163" s="920"/>
      <c r="I163" s="920"/>
      <c r="J163" s="920"/>
      <c r="K163" s="920"/>
      <c r="L163" s="920"/>
      <c r="M163" s="920"/>
      <c r="N163" s="920"/>
      <c r="O163" s="920"/>
      <c r="P163" s="920"/>
      <c r="Q163" s="920"/>
      <c r="R163" s="921"/>
      <c r="S163" s="920"/>
      <c r="T163" s="920"/>
      <c r="U163" s="908" t="s">
        <v>503</v>
      </c>
      <c r="V163" s="893" t="s">
        <v>124</v>
      </c>
      <c r="W163" s="917" t="s">
        <v>498</v>
      </c>
      <c r="X163" s="895"/>
      <c r="Y163" s="895"/>
      <c r="Z163" s="895"/>
      <c r="AA163" s="895"/>
      <c r="AB163" s="895"/>
      <c r="AC163" s="895"/>
      <c r="AD163" s="895"/>
      <c r="AE163" s="895"/>
      <c r="AF163" s="895"/>
      <c r="AG163" s="895"/>
      <c r="AH163" s="895"/>
      <c r="AI163" s="895"/>
      <c r="AJ163" s="895"/>
      <c r="AK163" s="895"/>
      <c r="AL163" s="895"/>
      <c r="AM163" s="895"/>
      <c r="AN163" s="895"/>
      <c r="AO163" s="895"/>
      <c r="AP163" s="895"/>
      <c r="AQ163" s="895"/>
      <c r="AR163" s="895"/>
      <c r="AS163" s="895"/>
      <c r="AT163" s="895"/>
      <c r="AU163" s="895"/>
      <c r="AV163" s="895"/>
      <c r="AW163" s="895"/>
      <c r="AX163" s="895"/>
      <c r="AY163" s="895"/>
      <c r="AZ163" s="895"/>
      <c r="BA163" s="895"/>
      <c r="BB163" s="895"/>
      <c r="BC163" s="895"/>
      <c r="BD163" s="895"/>
      <c r="BE163" s="895"/>
      <c r="BF163" s="895"/>
      <c r="BG163" s="895"/>
      <c r="BH163" s="895"/>
      <c r="BI163" s="895"/>
      <c r="BJ163" s="895"/>
      <c r="BK163" s="895"/>
      <c r="BL163" s="895"/>
      <c r="BM163" s="895"/>
      <c r="BN163" s="895"/>
      <c r="BO163" s="895"/>
      <c r="BP163" s="895"/>
      <c r="BQ163" s="895"/>
      <c r="BR163" s="895"/>
      <c r="BS163" s="895"/>
      <c r="BT163" s="895"/>
      <c r="BU163" s="895"/>
      <c r="BV163" s="895"/>
      <c r="BW163" s="895"/>
      <c r="BX163" s="895"/>
      <c r="BY163" s="895"/>
      <c r="BZ163" s="895"/>
      <c r="CA163" s="895"/>
      <c r="CB163" s="895"/>
      <c r="CC163" s="895"/>
      <c r="CD163" s="895"/>
      <c r="CE163" s="895"/>
      <c r="CF163" s="895"/>
      <c r="CG163" s="895"/>
      <c r="CH163" s="895"/>
      <c r="CI163" s="895"/>
      <c r="CJ163" s="895"/>
      <c r="CK163" s="895"/>
      <c r="CL163" s="895"/>
      <c r="CM163" s="895"/>
      <c r="CN163" s="895"/>
      <c r="CO163" s="895"/>
      <c r="CP163" s="895"/>
      <c r="CQ163" s="895"/>
      <c r="CR163" s="895"/>
      <c r="CS163" s="895"/>
      <c r="CT163" s="895"/>
      <c r="CU163" s="895"/>
      <c r="CV163" s="895"/>
      <c r="CW163" s="895"/>
      <c r="CX163" s="895"/>
      <c r="CY163" s="945"/>
      <c r="CZ163" s="944"/>
      <c r="DA163" s="895"/>
      <c r="DB163" s="895"/>
      <c r="DC163" s="895"/>
      <c r="DD163" s="895"/>
      <c r="DE163" s="895"/>
      <c r="DF163" s="895"/>
      <c r="DG163" s="895"/>
      <c r="DH163" s="895"/>
      <c r="DI163" s="895"/>
      <c r="DJ163" s="895"/>
      <c r="DK163" s="895"/>
      <c r="DL163" s="895"/>
      <c r="DM163" s="895"/>
      <c r="DN163" s="895"/>
      <c r="DO163" s="895"/>
      <c r="DP163" s="895"/>
      <c r="DQ163" s="895"/>
      <c r="DR163" s="895"/>
      <c r="DS163" s="895"/>
      <c r="DT163" s="895"/>
      <c r="DU163" s="895"/>
      <c r="DV163" s="895"/>
      <c r="DW163" s="895"/>
    </row>
    <row r="164" spans="2:127" x14ac:dyDescent="0.2">
      <c r="B164" s="924"/>
      <c r="C164" s="919"/>
      <c r="D164" s="920"/>
      <c r="E164" s="920"/>
      <c r="F164" s="920"/>
      <c r="G164" s="920"/>
      <c r="H164" s="920"/>
      <c r="I164" s="920"/>
      <c r="J164" s="920"/>
      <c r="K164" s="920"/>
      <c r="L164" s="920"/>
      <c r="M164" s="920"/>
      <c r="N164" s="920"/>
      <c r="O164" s="920"/>
      <c r="P164" s="920"/>
      <c r="Q164" s="920"/>
      <c r="R164" s="921"/>
      <c r="S164" s="920"/>
      <c r="T164" s="920"/>
      <c r="U164" s="908" t="s">
        <v>504</v>
      </c>
      <c r="V164" s="893" t="s">
        <v>124</v>
      </c>
      <c r="W164" s="917" t="s">
        <v>498</v>
      </c>
      <c r="X164" s="895"/>
      <c r="Y164" s="895"/>
      <c r="Z164" s="895"/>
      <c r="AA164" s="895"/>
      <c r="AB164" s="895"/>
      <c r="AC164" s="895"/>
      <c r="AD164" s="895"/>
      <c r="AE164" s="895"/>
      <c r="AF164" s="895"/>
      <c r="AG164" s="895"/>
      <c r="AH164" s="895"/>
      <c r="AI164" s="895"/>
      <c r="AJ164" s="895"/>
      <c r="AK164" s="895"/>
      <c r="AL164" s="895"/>
      <c r="AM164" s="895"/>
      <c r="AN164" s="895"/>
      <c r="AO164" s="895"/>
      <c r="AP164" s="895"/>
      <c r="AQ164" s="895"/>
      <c r="AR164" s="895"/>
      <c r="AS164" s="895"/>
      <c r="AT164" s="895"/>
      <c r="AU164" s="895"/>
      <c r="AV164" s="895"/>
      <c r="AW164" s="895"/>
      <c r="AX164" s="895"/>
      <c r="AY164" s="895"/>
      <c r="AZ164" s="895"/>
      <c r="BA164" s="895"/>
      <c r="BB164" s="895"/>
      <c r="BC164" s="895"/>
      <c r="BD164" s="895"/>
      <c r="BE164" s="895"/>
      <c r="BF164" s="895"/>
      <c r="BG164" s="895"/>
      <c r="BH164" s="895"/>
      <c r="BI164" s="895"/>
      <c r="BJ164" s="895"/>
      <c r="BK164" s="895"/>
      <c r="BL164" s="895"/>
      <c r="BM164" s="895"/>
      <c r="BN164" s="895"/>
      <c r="BO164" s="895"/>
      <c r="BP164" s="895"/>
      <c r="BQ164" s="895"/>
      <c r="BR164" s="895"/>
      <c r="BS164" s="895"/>
      <c r="BT164" s="895"/>
      <c r="BU164" s="895"/>
      <c r="BV164" s="895"/>
      <c r="BW164" s="895"/>
      <c r="BX164" s="895"/>
      <c r="BY164" s="895"/>
      <c r="BZ164" s="895"/>
      <c r="CA164" s="895"/>
      <c r="CB164" s="895"/>
      <c r="CC164" s="895"/>
      <c r="CD164" s="895"/>
      <c r="CE164" s="895"/>
      <c r="CF164" s="895"/>
      <c r="CG164" s="895"/>
      <c r="CH164" s="895"/>
      <c r="CI164" s="895"/>
      <c r="CJ164" s="895"/>
      <c r="CK164" s="895"/>
      <c r="CL164" s="895"/>
      <c r="CM164" s="895"/>
      <c r="CN164" s="895"/>
      <c r="CO164" s="895"/>
      <c r="CP164" s="895"/>
      <c r="CQ164" s="895"/>
      <c r="CR164" s="895"/>
      <c r="CS164" s="895"/>
      <c r="CT164" s="895"/>
      <c r="CU164" s="895"/>
      <c r="CV164" s="895"/>
      <c r="CW164" s="895"/>
      <c r="CX164" s="895"/>
      <c r="CY164" s="945"/>
      <c r="CZ164" s="944"/>
      <c r="DA164" s="895"/>
      <c r="DB164" s="895"/>
      <c r="DC164" s="895"/>
      <c r="DD164" s="895"/>
      <c r="DE164" s="895"/>
      <c r="DF164" s="895"/>
      <c r="DG164" s="895"/>
      <c r="DH164" s="895"/>
      <c r="DI164" s="895"/>
      <c r="DJ164" s="895"/>
      <c r="DK164" s="895"/>
      <c r="DL164" s="895"/>
      <c r="DM164" s="895"/>
      <c r="DN164" s="895"/>
      <c r="DO164" s="895"/>
      <c r="DP164" s="895"/>
      <c r="DQ164" s="895"/>
      <c r="DR164" s="895"/>
      <c r="DS164" s="895"/>
      <c r="DT164" s="895"/>
      <c r="DU164" s="895"/>
      <c r="DV164" s="895"/>
      <c r="DW164" s="895"/>
    </row>
    <row r="165" spans="2:127" x14ac:dyDescent="0.2">
      <c r="B165" s="924"/>
      <c r="C165" s="919"/>
      <c r="D165" s="920"/>
      <c r="E165" s="920"/>
      <c r="F165" s="920"/>
      <c r="G165" s="920"/>
      <c r="H165" s="920"/>
      <c r="I165" s="920"/>
      <c r="J165" s="920"/>
      <c r="K165" s="920"/>
      <c r="L165" s="920"/>
      <c r="M165" s="920"/>
      <c r="N165" s="920"/>
      <c r="O165" s="920"/>
      <c r="P165" s="920"/>
      <c r="Q165" s="920"/>
      <c r="R165" s="921"/>
      <c r="S165" s="920"/>
      <c r="T165" s="920"/>
      <c r="U165" s="908" t="s">
        <v>505</v>
      </c>
      <c r="V165" s="893" t="s">
        <v>124</v>
      </c>
      <c r="W165" s="917" t="s">
        <v>498</v>
      </c>
      <c r="X165" s="895"/>
      <c r="Y165" s="895"/>
      <c r="Z165" s="895"/>
      <c r="AA165" s="895"/>
      <c r="AB165" s="895"/>
      <c r="AC165" s="895"/>
      <c r="AD165" s="895"/>
      <c r="AE165" s="895"/>
      <c r="AF165" s="895"/>
      <c r="AG165" s="895"/>
      <c r="AH165" s="895"/>
      <c r="AI165" s="895"/>
      <c r="AJ165" s="895"/>
      <c r="AK165" s="895"/>
      <c r="AL165" s="895"/>
      <c r="AM165" s="895"/>
      <c r="AN165" s="895"/>
      <c r="AO165" s="895"/>
      <c r="AP165" s="895"/>
      <c r="AQ165" s="895"/>
      <c r="AR165" s="895"/>
      <c r="AS165" s="895"/>
      <c r="AT165" s="895"/>
      <c r="AU165" s="895"/>
      <c r="AV165" s="895"/>
      <c r="AW165" s="895"/>
      <c r="AX165" s="895"/>
      <c r="AY165" s="895"/>
      <c r="AZ165" s="895"/>
      <c r="BA165" s="895"/>
      <c r="BB165" s="895"/>
      <c r="BC165" s="895"/>
      <c r="BD165" s="895"/>
      <c r="BE165" s="895"/>
      <c r="BF165" s="895"/>
      <c r="BG165" s="895"/>
      <c r="BH165" s="895"/>
      <c r="BI165" s="895"/>
      <c r="BJ165" s="895"/>
      <c r="BK165" s="895"/>
      <c r="BL165" s="895"/>
      <c r="BM165" s="895"/>
      <c r="BN165" s="895"/>
      <c r="BO165" s="895"/>
      <c r="BP165" s="895"/>
      <c r="BQ165" s="895"/>
      <c r="BR165" s="895"/>
      <c r="BS165" s="895"/>
      <c r="BT165" s="895"/>
      <c r="BU165" s="895"/>
      <c r="BV165" s="895"/>
      <c r="BW165" s="895"/>
      <c r="BX165" s="895"/>
      <c r="BY165" s="895"/>
      <c r="BZ165" s="895"/>
      <c r="CA165" s="895"/>
      <c r="CB165" s="895"/>
      <c r="CC165" s="895"/>
      <c r="CD165" s="895"/>
      <c r="CE165" s="895"/>
      <c r="CF165" s="895"/>
      <c r="CG165" s="895"/>
      <c r="CH165" s="895"/>
      <c r="CI165" s="895"/>
      <c r="CJ165" s="895"/>
      <c r="CK165" s="895"/>
      <c r="CL165" s="895"/>
      <c r="CM165" s="895"/>
      <c r="CN165" s="895"/>
      <c r="CO165" s="895"/>
      <c r="CP165" s="895"/>
      <c r="CQ165" s="895"/>
      <c r="CR165" s="895"/>
      <c r="CS165" s="895"/>
      <c r="CT165" s="895"/>
      <c r="CU165" s="895"/>
      <c r="CV165" s="895"/>
      <c r="CW165" s="895"/>
      <c r="CX165" s="895"/>
      <c r="CY165" s="945"/>
      <c r="CZ165" s="944"/>
      <c r="DA165" s="895"/>
      <c r="DB165" s="895"/>
      <c r="DC165" s="895"/>
      <c r="DD165" s="895"/>
      <c r="DE165" s="895"/>
      <c r="DF165" s="895"/>
      <c r="DG165" s="895"/>
      <c r="DH165" s="895"/>
      <c r="DI165" s="895"/>
      <c r="DJ165" s="895"/>
      <c r="DK165" s="895"/>
      <c r="DL165" s="895"/>
      <c r="DM165" s="895"/>
      <c r="DN165" s="895"/>
      <c r="DO165" s="895"/>
      <c r="DP165" s="895"/>
      <c r="DQ165" s="895"/>
      <c r="DR165" s="895"/>
      <c r="DS165" s="895"/>
      <c r="DT165" s="895"/>
      <c r="DU165" s="895"/>
      <c r="DV165" s="895"/>
      <c r="DW165" s="895"/>
    </row>
    <row r="166" spans="2:127" x14ac:dyDescent="0.2">
      <c r="B166" s="924"/>
      <c r="C166" s="919"/>
      <c r="D166" s="920"/>
      <c r="E166" s="920"/>
      <c r="F166" s="920"/>
      <c r="G166" s="920"/>
      <c r="H166" s="920"/>
      <c r="I166" s="920"/>
      <c r="J166" s="920"/>
      <c r="K166" s="920"/>
      <c r="L166" s="920"/>
      <c r="M166" s="920"/>
      <c r="N166" s="920"/>
      <c r="O166" s="920"/>
      <c r="P166" s="920"/>
      <c r="Q166" s="920"/>
      <c r="R166" s="921"/>
      <c r="S166" s="920"/>
      <c r="T166" s="920"/>
      <c r="U166" s="908" t="s">
        <v>506</v>
      </c>
      <c r="V166" s="893" t="s">
        <v>124</v>
      </c>
      <c r="W166" s="917" t="s">
        <v>498</v>
      </c>
      <c r="X166" s="895"/>
      <c r="Y166" s="895"/>
      <c r="Z166" s="895"/>
      <c r="AA166" s="895"/>
      <c r="AB166" s="895"/>
      <c r="AC166" s="895"/>
      <c r="AD166" s="895"/>
      <c r="AE166" s="895"/>
      <c r="AF166" s="895"/>
      <c r="AG166" s="895"/>
      <c r="AH166" s="895"/>
      <c r="AI166" s="895"/>
      <c r="AJ166" s="895"/>
      <c r="AK166" s="895"/>
      <c r="AL166" s="895"/>
      <c r="AM166" s="895"/>
      <c r="AN166" s="895"/>
      <c r="AO166" s="895"/>
      <c r="AP166" s="895"/>
      <c r="AQ166" s="895"/>
      <c r="AR166" s="895"/>
      <c r="AS166" s="895"/>
      <c r="AT166" s="895"/>
      <c r="AU166" s="895"/>
      <c r="AV166" s="895"/>
      <c r="AW166" s="895"/>
      <c r="AX166" s="895"/>
      <c r="AY166" s="895"/>
      <c r="AZ166" s="895"/>
      <c r="BA166" s="895"/>
      <c r="BB166" s="895"/>
      <c r="BC166" s="895"/>
      <c r="BD166" s="895"/>
      <c r="BE166" s="895"/>
      <c r="BF166" s="895"/>
      <c r="BG166" s="895"/>
      <c r="BH166" s="895"/>
      <c r="BI166" s="895"/>
      <c r="BJ166" s="895"/>
      <c r="BK166" s="895"/>
      <c r="BL166" s="895"/>
      <c r="BM166" s="895"/>
      <c r="BN166" s="895"/>
      <c r="BO166" s="895"/>
      <c r="BP166" s="895"/>
      <c r="BQ166" s="895"/>
      <c r="BR166" s="895"/>
      <c r="BS166" s="895"/>
      <c r="BT166" s="895"/>
      <c r="BU166" s="895"/>
      <c r="BV166" s="895"/>
      <c r="BW166" s="895"/>
      <c r="BX166" s="895"/>
      <c r="BY166" s="895"/>
      <c r="BZ166" s="895"/>
      <c r="CA166" s="895"/>
      <c r="CB166" s="895"/>
      <c r="CC166" s="895"/>
      <c r="CD166" s="895"/>
      <c r="CE166" s="895"/>
      <c r="CF166" s="895"/>
      <c r="CG166" s="895"/>
      <c r="CH166" s="895"/>
      <c r="CI166" s="895"/>
      <c r="CJ166" s="895"/>
      <c r="CK166" s="895"/>
      <c r="CL166" s="895"/>
      <c r="CM166" s="895"/>
      <c r="CN166" s="895"/>
      <c r="CO166" s="895"/>
      <c r="CP166" s="895"/>
      <c r="CQ166" s="895"/>
      <c r="CR166" s="895"/>
      <c r="CS166" s="895"/>
      <c r="CT166" s="895"/>
      <c r="CU166" s="895"/>
      <c r="CV166" s="895"/>
      <c r="CW166" s="895"/>
      <c r="CX166" s="895"/>
      <c r="CY166" s="945"/>
      <c r="CZ166" s="944"/>
      <c r="DA166" s="895"/>
      <c r="DB166" s="895"/>
      <c r="DC166" s="895"/>
      <c r="DD166" s="895"/>
      <c r="DE166" s="895"/>
      <c r="DF166" s="895"/>
      <c r="DG166" s="895"/>
      <c r="DH166" s="895"/>
      <c r="DI166" s="895"/>
      <c r="DJ166" s="895"/>
      <c r="DK166" s="895"/>
      <c r="DL166" s="895"/>
      <c r="DM166" s="895"/>
      <c r="DN166" s="895"/>
      <c r="DO166" s="895"/>
      <c r="DP166" s="895"/>
      <c r="DQ166" s="895"/>
      <c r="DR166" s="895"/>
      <c r="DS166" s="895"/>
      <c r="DT166" s="895"/>
      <c r="DU166" s="895"/>
      <c r="DV166" s="895"/>
      <c r="DW166" s="895"/>
    </row>
    <row r="167" spans="2:127" x14ac:dyDescent="0.2">
      <c r="B167" s="924"/>
      <c r="C167" s="919"/>
      <c r="D167" s="920"/>
      <c r="E167" s="920"/>
      <c r="F167" s="920"/>
      <c r="G167" s="920"/>
      <c r="H167" s="920"/>
      <c r="I167" s="920"/>
      <c r="J167" s="920"/>
      <c r="K167" s="920"/>
      <c r="L167" s="920"/>
      <c r="M167" s="920"/>
      <c r="N167" s="920"/>
      <c r="O167" s="920"/>
      <c r="P167" s="920"/>
      <c r="Q167" s="920"/>
      <c r="R167" s="921"/>
      <c r="S167" s="920"/>
      <c r="T167" s="920"/>
      <c r="U167" s="925" t="s">
        <v>507</v>
      </c>
      <c r="V167" s="893" t="s">
        <v>124</v>
      </c>
      <c r="W167" s="917" t="s">
        <v>498</v>
      </c>
      <c r="X167" s="946"/>
      <c r="Y167" s="946"/>
      <c r="Z167" s="946"/>
      <c r="AA167" s="946"/>
      <c r="AB167" s="946"/>
      <c r="AC167" s="946"/>
      <c r="AD167" s="946"/>
      <c r="AE167" s="946"/>
      <c r="AF167" s="946"/>
      <c r="AG167" s="946"/>
      <c r="AH167" s="946"/>
      <c r="AI167" s="946"/>
      <c r="AJ167" s="946"/>
      <c r="AK167" s="946"/>
      <c r="AL167" s="946"/>
      <c r="AM167" s="946"/>
      <c r="AN167" s="946"/>
      <c r="AO167" s="946"/>
      <c r="AP167" s="946"/>
      <c r="AQ167" s="946"/>
      <c r="AR167" s="946"/>
      <c r="AS167" s="946"/>
      <c r="AT167" s="946"/>
      <c r="AU167" s="946"/>
      <c r="AV167" s="946"/>
      <c r="AW167" s="946"/>
      <c r="AX167" s="946"/>
      <c r="AY167" s="946"/>
      <c r="AZ167" s="946"/>
      <c r="BA167" s="946"/>
      <c r="BB167" s="946"/>
      <c r="BC167" s="946"/>
      <c r="BD167" s="946"/>
      <c r="BE167" s="946"/>
      <c r="BF167" s="946"/>
      <c r="BG167" s="946"/>
      <c r="BH167" s="946"/>
      <c r="BI167" s="946"/>
      <c r="BJ167" s="946"/>
      <c r="BK167" s="946"/>
      <c r="BL167" s="946"/>
      <c r="BM167" s="946"/>
      <c r="BN167" s="946"/>
      <c r="BO167" s="946"/>
      <c r="BP167" s="946"/>
      <c r="BQ167" s="946"/>
      <c r="BR167" s="946"/>
      <c r="BS167" s="946"/>
      <c r="BT167" s="946"/>
      <c r="BU167" s="946"/>
      <c r="BV167" s="946"/>
      <c r="BW167" s="946"/>
      <c r="BX167" s="946"/>
      <c r="BY167" s="946"/>
      <c r="BZ167" s="946"/>
      <c r="CA167" s="946"/>
      <c r="CB167" s="946"/>
      <c r="CC167" s="946"/>
      <c r="CD167" s="946"/>
      <c r="CE167" s="946"/>
      <c r="CF167" s="946"/>
      <c r="CG167" s="946"/>
      <c r="CH167" s="946"/>
      <c r="CI167" s="946"/>
      <c r="CJ167" s="946"/>
      <c r="CK167" s="946"/>
      <c r="CL167" s="946"/>
      <c r="CM167" s="946"/>
      <c r="CN167" s="946"/>
      <c r="CO167" s="946"/>
      <c r="CP167" s="946"/>
      <c r="CQ167" s="946"/>
      <c r="CR167" s="946"/>
      <c r="CS167" s="946"/>
      <c r="CT167" s="946"/>
      <c r="CU167" s="946"/>
      <c r="CV167" s="946"/>
      <c r="CW167" s="946"/>
      <c r="CX167" s="946"/>
      <c r="CY167" s="945"/>
      <c r="CZ167" s="944"/>
      <c r="DA167" s="946"/>
      <c r="DB167" s="946"/>
      <c r="DC167" s="946"/>
      <c r="DD167" s="946"/>
      <c r="DE167" s="946"/>
      <c r="DF167" s="946"/>
      <c r="DG167" s="946"/>
      <c r="DH167" s="946"/>
      <c r="DI167" s="946"/>
      <c r="DJ167" s="946"/>
      <c r="DK167" s="946"/>
      <c r="DL167" s="946"/>
      <c r="DM167" s="946"/>
      <c r="DN167" s="946"/>
      <c r="DO167" s="946"/>
      <c r="DP167" s="946"/>
      <c r="DQ167" s="946"/>
      <c r="DR167" s="946"/>
      <c r="DS167" s="946"/>
      <c r="DT167" s="946"/>
      <c r="DU167" s="946"/>
      <c r="DV167" s="946"/>
      <c r="DW167" s="946"/>
    </row>
    <row r="168" spans="2:127" ht="15.75" thickBot="1" x14ac:dyDescent="0.25">
      <c r="B168" s="929"/>
      <c r="C168" s="930"/>
      <c r="D168" s="931"/>
      <c r="E168" s="931"/>
      <c r="F168" s="931"/>
      <c r="G168" s="931"/>
      <c r="H168" s="931"/>
      <c r="I168" s="931"/>
      <c r="J168" s="931"/>
      <c r="K168" s="931"/>
      <c r="L168" s="931"/>
      <c r="M168" s="931"/>
      <c r="N168" s="931"/>
      <c r="O168" s="931"/>
      <c r="P168" s="931"/>
      <c r="Q168" s="931"/>
      <c r="R168" s="932"/>
      <c r="S168" s="931"/>
      <c r="T168" s="931"/>
      <c r="U168" s="933" t="s">
        <v>127</v>
      </c>
      <c r="V168" s="934" t="s">
        <v>508</v>
      </c>
      <c r="W168" s="935" t="s">
        <v>498</v>
      </c>
      <c r="X168" s="936">
        <f>SUM(X157:X167)</f>
        <v>660.96799999999996</v>
      </c>
      <c r="Y168" s="936">
        <f t="shared" ref="Y168:CJ168" si="54">SUM(Y157:Y167)</f>
        <v>1345.94</v>
      </c>
      <c r="Z168" s="936">
        <f t="shared" si="54"/>
        <v>2714.884</v>
      </c>
      <c r="AA168" s="936">
        <f t="shared" si="54"/>
        <v>4128.7640000000001</v>
      </c>
      <c r="AB168" s="936">
        <f t="shared" si="54"/>
        <v>4928.6480000000001</v>
      </c>
      <c r="AC168" s="936">
        <f t="shared" si="54"/>
        <v>464.32718053846781</v>
      </c>
      <c r="AD168" s="936">
        <f t="shared" si="54"/>
        <v>464.32485366552658</v>
      </c>
      <c r="AE168" s="936">
        <f t="shared" si="54"/>
        <v>464.32584598013455</v>
      </c>
      <c r="AF168" s="936">
        <f t="shared" si="54"/>
        <v>464.34216487260528</v>
      </c>
      <c r="AG168" s="936">
        <f t="shared" si="54"/>
        <v>464.3315804600773</v>
      </c>
      <c r="AH168" s="936">
        <f t="shared" si="54"/>
        <v>464.33475489966713</v>
      </c>
      <c r="AI168" s="936">
        <f t="shared" si="54"/>
        <v>464.31491503673072</v>
      </c>
      <c r="AJ168" s="936">
        <f t="shared" si="54"/>
        <v>464.30569026070418</v>
      </c>
      <c r="AK168" s="936">
        <f t="shared" si="54"/>
        <v>464.3118211054221</v>
      </c>
      <c r="AL168" s="936">
        <f t="shared" si="54"/>
        <v>476.68154634611176</v>
      </c>
      <c r="AM168" s="936">
        <f t="shared" si="54"/>
        <v>501.40877601782495</v>
      </c>
      <c r="AN168" s="936">
        <f t="shared" si="54"/>
        <v>612.80350148827063</v>
      </c>
      <c r="AO168" s="936">
        <f t="shared" si="54"/>
        <v>501.42593884547733</v>
      </c>
      <c r="AP168" s="936">
        <f t="shared" si="54"/>
        <v>476.68234338661432</v>
      </c>
      <c r="AQ168" s="936">
        <f t="shared" si="54"/>
        <v>485.34447054127963</v>
      </c>
      <c r="AR168" s="936">
        <f t="shared" si="54"/>
        <v>516.89770087481168</v>
      </c>
      <c r="AS168" s="936">
        <f t="shared" si="54"/>
        <v>537.9365400916821</v>
      </c>
      <c r="AT168" s="936">
        <f t="shared" si="54"/>
        <v>516.91711903897408</v>
      </c>
      <c r="AU168" s="936">
        <f t="shared" si="54"/>
        <v>474.86869370994839</v>
      </c>
      <c r="AV168" s="936">
        <f t="shared" si="54"/>
        <v>476.7406452476971</v>
      </c>
      <c r="AW168" s="936">
        <f t="shared" si="54"/>
        <v>501.50372994888943</v>
      </c>
      <c r="AX168" s="936">
        <f t="shared" si="54"/>
        <v>612.9008292676117</v>
      </c>
      <c r="AY168" s="936">
        <f t="shared" si="54"/>
        <v>501.52569981930196</v>
      </c>
      <c r="AZ168" s="936">
        <f t="shared" si="54"/>
        <v>476.7845983847846</v>
      </c>
      <c r="BA168" s="936">
        <f t="shared" si="54"/>
        <v>464.42003191440415</v>
      </c>
      <c r="BB168" s="936">
        <f t="shared" si="54"/>
        <v>464.43200753226427</v>
      </c>
      <c r="BC168" s="936">
        <f t="shared" si="54"/>
        <v>464.4442825405709</v>
      </c>
      <c r="BD168" s="936">
        <f t="shared" si="54"/>
        <v>464.45686442408515</v>
      </c>
      <c r="BE168" s="936">
        <f t="shared" si="54"/>
        <v>464.46976085468725</v>
      </c>
      <c r="BF168" s="936">
        <f t="shared" si="54"/>
        <v>464.48297969605443</v>
      </c>
      <c r="BG168" s="936">
        <f t="shared" si="54"/>
        <v>464.49652900845581</v>
      </c>
      <c r="BH168" s="936">
        <f t="shared" si="54"/>
        <v>464.5104170536672</v>
      </c>
      <c r="BI168" s="936">
        <f t="shared" si="54"/>
        <v>464.52465230000888</v>
      </c>
      <c r="BJ168" s="936">
        <f t="shared" si="54"/>
        <v>464.53924342750912</v>
      </c>
      <c r="BK168" s="936">
        <f t="shared" si="54"/>
        <v>497.95969933319685</v>
      </c>
      <c r="BL168" s="936">
        <f t="shared" si="54"/>
        <v>554.27140413652683</v>
      </c>
      <c r="BM168" s="936">
        <f t="shared" si="54"/>
        <v>686.70261718493987</v>
      </c>
      <c r="BN168" s="936">
        <f t="shared" si="54"/>
        <v>554.30322305956349</v>
      </c>
      <c r="BO168" s="936">
        <f t="shared" si="54"/>
        <v>487.50873158105253</v>
      </c>
      <c r="BP168" s="936">
        <f t="shared" si="54"/>
        <v>464.63477781557884</v>
      </c>
      <c r="BQ168" s="936">
        <f t="shared" si="54"/>
        <v>464.6521220809683</v>
      </c>
      <c r="BR168" s="936">
        <f t="shared" si="54"/>
        <v>464.66989995299252</v>
      </c>
      <c r="BS168" s="936">
        <f t="shared" si="54"/>
        <v>464.68812227181729</v>
      </c>
      <c r="BT168" s="936">
        <f t="shared" si="54"/>
        <v>464.70680014861273</v>
      </c>
      <c r="BU168" s="936">
        <f t="shared" si="54"/>
        <v>477.10219497232811</v>
      </c>
      <c r="BV168" s="936">
        <f t="shared" si="54"/>
        <v>501.87431841663624</v>
      </c>
      <c r="BW168" s="936">
        <f t="shared" si="54"/>
        <v>613.28068244705219</v>
      </c>
      <c r="BX168" s="936">
        <f t="shared" si="54"/>
        <v>501.91504932822846</v>
      </c>
      <c r="BY168" s="936">
        <f t="shared" si="54"/>
        <v>477.18368163143424</v>
      </c>
      <c r="BZ168" s="936">
        <f t="shared" si="54"/>
        <v>464.82909224222004</v>
      </c>
      <c r="CA168" s="936">
        <f t="shared" si="54"/>
        <v>464.85129436827555</v>
      </c>
      <c r="CB168" s="936">
        <f t="shared" si="54"/>
        <v>464.87405154748245</v>
      </c>
      <c r="CC168" s="936">
        <f t="shared" si="54"/>
        <v>464.89737765616951</v>
      </c>
      <c r="CD168" s="936">
        <f t="shared" si="54"/>
        <v>464.92128691757375</v>
      </c>
      <c r="CE168" s="936">
        <f t="shared" si="54"/>
        <v>563.08229391051304</v>
      </c>
      <c r="CF168" s="936">
        <f t="shared" si="54"/>
        <v>661.24391357827596</v>
      </c>
      <c r="CG168" s="936">
        <f t="shared" si="54"/>
        <v>857.54266123773289</v>
      </c>
      <c r="CH168" s="936">
        <f t="shared" si="54"/>
        <v>661.29605258867616</v>
      </c>
      <c r="CI168" s="936">
        <f t="shared" si="54"/>
        <v>563.18660372339298</v>
      </c>
      <c r="CJ168" s="936">
        <f t="shared" si="54"/>
        <v>477.45408113647784</v>
      </c>
      <c r="CK168" s="936">
        <f t="shared" ref="CK168:DW168" si="55">SUM(CK157:CK167)</f>
        <v>502.23500173488975</v>
      </c>
      <c r="CL168" s="936">
        <f t="shared" si="55"/>
        <v>613.6503828482621</v>
      </c>
      <c r="CM168" s="936">
        <f t="shared" si="55"/>
        <v>502.29399223946854</v>
      </c>
      <c r="CN168" s="936">
        <f t="shared" si="55"/>
        <v>477.57209811545533</v>
      </c>
      <c r="CO168" s="936">
        <f t="shared" si="55"/>
        <v>465.2272191383417</v>
      </c>
      <c r="CP168" s="936">
        <f t="shared" si="55"/>
        <v>465.25937443680021</v>
      </c>
      <c r="CQ168" s="936">
        <f t="shared" si="55"/>
        <v>465.2923336177202</v>
      </c>
      <c r="CR168" s="936">
        <f t="shared" si="55"/>
        <v>465.32611677816323</v>
      </c>
      <c r="CS168" s="936">
        <f t="shared" si="55"/>
        <v>465.36074451761732</v>
      </c>
      <c r="CT168" s="936">
        <f t="shared" si="55"/>
        <v>477.77248795055777</v>
      </c>
      <c r="CU168" s="936">
        <f t="shared" si="55"/>
        <v>502.56136871932165</v>
      </c>
      <c r="CV168" s="936">
        <f t="shared" si="55"/>
        <v>613.98490900730474</v>
      </c>
      <c r="CW168" s="936">
        <f t="shared" si="55"/>
        <v>502.6368815524873</v>
      </c>
      <c r="CX168" s="936">
        <f t="shared" si="55"/>
        <v>477.92355966129952</v>
      </c>
      <c r="CY168" s="937">
        <f t="shared" si="55"/>
        <v>465.587467222832</v>
      </c>
      <c r="CZ168" s="937">
        <f t="shared" si="55"/>
        <v>0</v>
      </c>
      <c r="DA168" s="937">
        <f t="shared" si="55"/>
        <v>0</v>
      </c>
      <c r="DB168" s="937">
        <f t="shared" si="55"/>
        <v>0</v>
      </c>
      <c r="DC168" s="937">
        <f t="shared" si="55"/>
        <v>0</v>
      </c>
      <c r="DD168" s="937">
        <f t="shared" si="55"/>
        <v>0</v>
      </c>
      <c r="DE168" s="937">
        <f t="shared" si="55"/>
        <v>0</v>
      </c>
      <c r="DF168" s="937">
        <f t="shared" si="55"/>
        <v>0</v>
      </c>
      <c r="DG168" s="937">
        <f t="shared" si="55"/>
        <v>0</v>
      </c>
      <c r="DH168" s="937">
        <f t="shared" si="55"/>
        <v>0</v>
      </c>
      <c r="DI168" s="937">
        <f t="shared" si="55"/>
        <v>0</v>
      </c>
      <c r="DJ168" s="937">
        <f t="shared" si="55"/>
        <v>0</v>
      </c>
      <c r="DK168" s="937">
        <f t="shared" si="55"/>
        <v>0</v>
      </c>
      <c r="DL168" s="937">
        <f t="shared" si="55"/>
        <v>0</v>
      </c>
      <c r="DM168" s="937">
        <f t="shared" si="55"/>
        <v>0</v>
      </c>
      <c r="DN168" s="937">
        <f t="shared" si="55"/>
        <v>0</v>
      </c>
      <c r="DO168" s="937">
        <f t="shared" si="55"/>
        <v>0</v>
      </c>
      <c r="DP168" s="937">
        <f t="shared" si="55"/>
        <v>0</v>
      </c>
      <c r="DQ168" s="937">
        <f t="shared" si="55"/>
        <v>0</v>
      </c>
      <c r="DR168" s="937">
        <f t="shared" si="55"/>
        <v>0</v>
      </c>
      <c r="DS168" s="937">
        <f t="shared" si="55"/>
        <v>0</v>
      </c>
      <c r="DT168" s="937">
        <f t="shared" si="55"/>
        <v>0</v>
      </c>
      <c r="DU168" s="937">
        <f t="shared" si="55"/>
        <v>0</v>
      </c>
      <c r="DV168" s="937">
        <f t="shared" si="55"/>
        <v>0</v>
      </c>
      <c r="DW168" s="937">
        <f t="shared" si="55"/>
        <v>0</v>
      </c>
    </row>
    <row r="169" spans="2:127" ht="28.5" x14ac:dyDescent="0.2">
      <c r="B169" s="881"/>
      <c r="C169" s="943" t="s">
        <v>944</v>
      </c>
      <c r="D169" s="883" t="s">
        <v>917</v>
      </c>
      <c r="E169" s="884" t="s">
        <v>940</v>
      </c>
      <c r="F169" s="885" t="s">
        <v>780</v>
      </c>
      <c r="G169" s="886" t="s">
        <v>781</v>
      </c>
      <c r="H169" s="887" t="s">
        <v>495</v>
      </c>
      <c r="I169" s="888">
        <f>MAX(X169:AV169)</f>
        <v>11</v>
      </c>
      <c r="J169" s="887">
        <f>SUMPRODUCT($X$2:$CY$2,$X169:$CY169)*365</f>
        <v>79988.159242511116</v>
      </c>
      <c r="K169" s="887">
        <f>SUMPRODUCT($X$2:$CY$2,$X170:$CY170)+SUMPRODUCT($X$2:$CY$2,$X171:$CY171)+SUMPRODUCT($X$2:$CY$2,$X172:$CY172)</f>
        <v>9657.8858066068024</v>
      </c>
      <c r="L169" s="887">
        <f>SUMPRODUCT($X$2:$CY$2,$X173:$CY173) +SUMPRODUCT($X$2:$CY$2,$X174:$CY174)</f>
        <v>10620.5948363879</v>
      </c>
      <c r="M169" s="887">
        <f>SUMPRODUCT($X$2:$CY$2,$X175:$CY175)</f>
        <v>0</v>
      </c>
      <c r="N169" s="887">
        <f>SUMPRODUCT($X$2:$CY$2,$X178:$CY178) +SUMPRODUCT($X$2:$CY$2,$X179:$CY179)</f>
        <v>0</v>
      </c>
      <c r="O169" s="887">
        <f>SUMPRODUCT($X$2:$CY$2,$X176:$CY176) +SUMPRODUCT($X$2:$CY$2,$X177:$CY177) +SUMPRODUCT($X$2:$CY$2,$X180:$CY180)</f>
        <v>0</v>
      </c>
      <c r="P169" s="887">
        <f>SUM(K169:O169)</f>
        <v>20278.480642994702</v>
      </c>
      <c r="Q169" s="887">
        <f>(SUM(K169:M169)*100000)/(J169*1000)</f>
        <v>25.35185311805169</v>
      </c>
      <c r="R169" s="889">
        <f>(P169*100000)/(J169*1000)</f>
        <v>25.35185311805169</v>
      </c>
      <c r="S169" s="890" t="s">
        <v>782</v>
      </c>
      <c r="T169" s="891" t="s">
        <v>782</v>
      </c>
      <c r="U169" s="892" t="s">
        <v>496</v>
      </c>
      <c r="V169" s="893" t="s">
        <v>124</v>
      </c>
      <c r="W169" s="894" t="s">
        <v>75</v>
      </c>
      <c r="X169" s="895"/>
      <c r="Y169" s="895"/>
      <c r="Z169" s="895"/>
      <c r="AA169" s="895"/>
      <c r="AB169" s="895"/>
      <c r="AC169" s="895"/>
      <c r="AD169" s="895"/>
      <c r="AE169" s="895"/>
      <c r="AF169" s="895"/>
      <c r="AG169" s="895"/>
      <c r="AH169" s="895">
        <v>11</v>
      </c>
      <c r="AI169" s="895">
        <v>11</v>
      </c>
      <c r="AJ169" s="895">
        <v>11</v>
      </c>
      <c r="AK169" s="895">
        <v>11</v>
      </c>
      <c r="AL169" s="895">
        <v>11</v>
      </c>
      <c r="AM169" s="895">
        <v>11</v>
      </c>
      <c r="AN169" s="895">
        <v>11</v>
      </c>
      <c r="AO169" s="895">
        <v>11</v>
      </c>
      <c r="AP169" s="895">
        <v>11</v>
      </c>
      <c r="AQ169" s="895">
        <v>11</v>
      </c>
      <c r="AR169" s="895">
        <v>11</v>
      </c>
      <c r="AS169" s="895">
        <v>11</v>
      </c>
      <c r="AT169" s="895">
        <v>11</v>
      </c>
      <c r="AU169" s="895">
        <v>11</v>
      </c>
      <c r="AV169" s="895">
        <v>11</v>
      </c>
      <c r="AW169" s="895">
        <v>11</v>
      </c>
      <c r="AX169" s="895">
        <v>11</v>
      </c>
      <c r="AY169" s="895">
        <v>11</v>
      </c>
      <c r="AZ169" s="895">
        <v>11</v>
      </c>
      <c r="BA169" s="895">
        <v>11</v>
      </c>
      <c r="BB169" s="895">
        <v>11</v>
      </c>
      <c r="BC169" s="895">
        <v>11</v>
      </c>
      <c r="BD169" s="895">
        <v>11</v>
      </c>
      <c r="BE169" s="895">
        <v>11</v>
      </c>
      <c r="BF169" s="895">
        <v>11</v>
      </c>
      <c r="BG169" s="895">
        <v>11</v>
      </c>
      <c r="BH169" s="895">
        <v>11</v>
      </c>
      <c r="BI169" s="895">
        <v>11</v>
      </c>
      <c r="BJ169" s="895">
        <v>11</v>
      </c>
      <c r="BK169" s="895">
        <v>11</v>
      </c>
      <c r="BL169" s="895">
        <v>11</v>
      </c>
      <c r="BM169" s="895">
        <v>11</v>
      </c>
      <c r="BN169" s="895">
        <v>11</v>
      </c>
      <c r="BO169" s="895">
        <v>11</v>
      </c>
      <c r="BP169" s="895">
        <v>11</v>
      </c>
      <c r="BQ169" s="895">
        <v>11</v>
      </c>
      <c r="BR169" s="895">
        <v>11</v>
      </c>
      <c r="BS169" s="895">
        <v>11</v>
      </c>
      <c r="BT169" s="895">
        <v>11</v>
      </c>
      <c r="BU169" s="895">
        <v>11</v>
      </c>
      <c r="BV169" s="895">
        <v>11</v>
      </c>
      <c r="BW169" s="895">
        <v>11</v>
      </c>
      <c r="BX169" s="895">
        <v>11</v>
      </c>
      <c r="BY169" s="895">
        <v>11</v>
      </c>
      <c r="BZ169" s="895">
        <v>11</v>
      </c>
      <c r="CA169" s="895">
        <v>11</v>
      </c>
      <c r="CB169" s="895">
        <v>11</v>
      </c>
      <c r="CC169" s="895">
        <v>11</v>
      </c>
      <c r="CD169" s="895">
        <v>11</v>
      </c>
      <c r="CE169" s="944">
        <v>11</v>
      </c>
      <c r="CF169" s="944">
        <v>11</v>
      </c>
      <c r="CG169" s="944">
        <v>11</v>
      </c>
      <c r="CH169" s="944">
        <v>11</v>
      </c>
      <c r="CI169" s="944">
        <v>11</v>
      </c>
      <c r="CJ169" s="944">
        <v>11</v>
      </c>
      <c r="CK169" s="944">
        <v>11</v>
      </c>
      <c r="CL169" s="944">
        <v>11</v>
      </c>
      <c r="CM169" s="944">
        <v>11</v>
      </c>
      <c r="CN169" s="944">
        <v>11</v>
      </c>
      <c r="CO169" s="944">
        <v>11</v>
      </c>
      <c r="CP169" s="944">
        <v>11</v>
      </c>
      <c r="CQ169" s="944">
        <v>11</v>
      </c>
      <c r="CR169" s="944">
        <v>11</v>
      </c>
      <c r="CS169" s="944">
        <v>11</v>
      </c>
      <c r="CT169" s="944">
        <v>11</v>
      </c>
      <c r="CU169" s="944">
        <v>11</v>
      </c>
      <c r="CV169" s="944">
        <v>11</v>
      </c>
      <c r="CW169" s="944">
        <v>11</v>
      </c>
      <c r="CX169" s="944">
        <v>11</v>
      </c>
      <c r="CY169" s="945">
        <v>11</v>
      </c>
      <c r="CZ169" s="944"/>
      <c r="DA169" s="944"/>
      <c r="DB169" s="944"/>
      <c r="DC169" s="944"/>
      <c r="DD169" s="944"/>
      <c r="DE169" s="944"/>
      <c r="DF169" s="944"/>
      <c r="DG169" s="944"/>
      <c r="DH169" s="944"/>
      <c r="DI169" s="944"/>
      <c r="DJ169" s="944"/>
      <c r="DK169" s="944"/>
      <c r="DL169" s="944"/>
      <c r="DM169" s="944"/>
      <c r="DN169" s="944"/>
      <c r="DO169" s="944"/>
      <c r="DP169" s="944"/>
      <c r="DQ169" s="944"/>
      <c r="DR169" s="944"/>
      <c r="DS169" s="944"/>
      <c r="DT169" s="944"/>
      <c r="DU169" s="944"/>
      <c r="DV169" s="944"/>
      <c r="DW169" s="895"/>
    </row>
    <row r="170" spans="2:127" x14ac:dyDescent="0.2">
      <c r="B170" s="903"/>
      <c r="C170" s="904"/>
      <c r="D170" s="905"/>
      <c r="E170" s="906"/>
      <c r="F170" s="906"/>
      <c r="G170" s="905"/>
      <c r="H170" s="906"/>
      <c r="I170" s="906"/>
      <c r="J170" s="906"/>
      <c r="K170" s="906"/>
      <c r="L170" s="906"/>
      <c r="M170" s="906"/>
      <c r="N170" s="906"/>
      <c r="O170" s="906"/>
      <c r="P170" s="906"/>
      <c r="Q170" s="906"/>
      <c r="R170" s="907"/>
      <c r="S170" s="906"/>
      <c r="T170" s="906"/>
      <c r="U170" s="908" t="s">
        <v>497</v>
      </c>
      <c r="V170" s="893" t="s">
        <v>124</v>
      </c>
      <c r="W170" s="894" t="s">
        <v>498</v>
      </c>
      <c r="X170" s="895">
        <v>104</v>
      </c>
      <c r="Y170" s="895">
        <v>156</v>
      </c>
      <c r="Z170" s="895">
        <v>260</v>
      </c>
      <c r="AA170" s="895">
        <v>260</v>
      </c>
      <c r="AB170" s="895">
        <v>260</v>
      </c>
      <c r="AC170" s="895">
        <v>260</v>
      </c>
      <c r="AD170" s="895">
        <v>521</v>
      </c>
      <c r="AE170" s="895">
        <v>781</v>
      </c>
      <c r="AF170" s="895">
        <v>1302</v>
      </c>
      <c r="AG170" s="895">
        <v>1302</v>
      </c>
      <c r="AH170" s="895"/>
      <c r="AI170" s="895"/>
      <c r="AJ170" s="895"/>
      <c r="AK170" s="895"/>
      <c r="AL170" s="895">
        <v>37</v>
      </c>
      <c r="AM170" s="895">
        <v>111</v>
      </c>
      <c r="AN170" s="895">
        <v>444</v>
      </c>
      <c r="AO170" s="895">
        <v>111</v>
      </c>
      <c r="AP170" s="895">
        <v>37</v>
      </c>
      <c r="AQ170" s="895">
        <v>3</v>
      </c>
      <c r="AR170" s="895">
        <v>7.5</v>
      </c>
      <c r="AS170" s="895">
        <v>10.5</v>
      </c>
      <c r="AT170" s="895">
        <v>7.5</v>
      </c>
      <c r="AU170" s="895">
        <v>1.5</v>
      </c>
      <c r="AV170" s="895">
        <v>37</v>
      </c>
      <c r="AW170" s="895">
        <v>111</v>
      </c>
      <c r="AX170" s="895">
        <v>444</v>
      </c>
      <c r="AY170" s="895">
        <v>111</v>
      </c>
      <c r="AZ170" s="895">
        <v>37</v>
      </c>
      <c r="BA170" s="895"/>
      <c r="BB170" s="895"/>
      <c r="BC170" s="895"/>
      <c r="BD170" s="895"/>
      <c r="BE170" s="895"/>
      <c r="BF170" s="895"/>
      <c r="BG170" s="895"/>
      <c r="BH170" s="895"/>
      <c r="BI170" s="895"/>
      <c r="BJ170" s="895"/>
      <c r="BK170" s="895">
        <v>40</v>
      </c>
      <c r="BL170" s="895">
        <v>118.5</v>
      </c>
      <c r="BM170" s="895">
        <v>454.5</v>
      </c>
      <c r="BN170" s="895">
        <v>118.5</v>
      </c>
      <c r="BO170" s="895">
        <v>38.5</v>
      </c>
      <c r="BP170" s="895"/>
      <c r="BQ170" s="895"/>
      <c r="BR170" s="895"/>
      <c r="BS170" s="895"/>
      <c r="BT170" s="895"/>
      <c r="BU170" s="895">
        <v>37</v>
      </c>
      <c r="BV170" s="895">
        <v>111</v>
      </c>
      <c r="BW170" s="895">
        <v>444</v>
      </c>
      <c r="BX170" s="895">
        <v>111</v>
      </c>
      <c r="BY170" s="895">
        <v>37</v>
      </c>
      <c r="BZ170" s="895"/>
      <c r="CA170" s="895"/>
      <c r="CB170" s="895"/>
      <c r="CC170" s="895"/>
      <c r="CD170" s="895"/>
      <c r="CE170" s="944">
        <v>14</v>
      </c>
      <c r="CF170" s="944">
        <v>28</v>
      </c>
      <c r="CG170" s="944">
        <v>56</v>
      </c>
      <c r="CH170" s="944">
        <v>28</v>
      </c>
      <c r="CI170" s="944">
        <v>14</v>
      </c>
      <c r="CJ170" s="944">
        <v>37</v>
      </c>
      <c r="CK170" s="944">
        <v>111</v>
      </c>
      <c r="CL170" s="944">
        <v>444</v>
      </c>
      <c r="CM170" s="944">
        <v>111</v>
      </c>
      <c r="CN170" s="944">
        <v>37</v>
      </c>
      <c r="CO170" s="944"/>
      <c r="CP170" s="944"/>
      <c r="CQ170" s="944"/>
      <c r="CR170" s="944"/>
      <c r="CS170" s="944"/>
      <c r="CT170" s="944">
        <v>37</v>
      </c>
      <c r="CU170" s="944">
        <v>111</v>
      </c>
      <c r="CV170" s="944">
        <v>444</v>
      </c>
      <c r="CW170" s="944">
        <v>111</v>
      </c>
      <c r="CX170" s="944">
        <v>37</v>
      </c>
      <c r="CY170" s="945"/>
      <c r="CZ170" s="944"/>
      <c r="DA170" s="944"/>
      <c r="DB170" s="944"/>
      <c r="DC170" s="944"/>
      <c r="DD170" s="944"/>
      <c r="DE170" s="944"/>
      <c r="DF170" s="944"/>
      <c r="DG170" s="944"/>
      <c r="DH170" s="944"/>
      <c r="DI170" s="944"/>
      <c r="DJ170" s="944"/>
      <c r="DK170" s="944"/>
      <c r="DL170" s="944"/>
      <c r="DM170" s="944"/>
      <c r="DN170" s="944"/>
      <c r="DO170" s="944"/>
      <c r="DP170" s="944"/>
      <c r="DQ170" s="944"/>
      <c r="DR170" s="944"/>
      <c r="DS170" s="944"/>
      <c r="DT170" s="944"/>
      <c r="DU170" s="944"/>
      <c r="DV170" s="944"/>
      <c r="DW170" s="895"/>
    </row>
    <row r="171" spans="2:127" x14ac:dyDescent="0.2">
      <c r="B171" s="909"/>
      <c r="C171" s="910"/>
      <c r="D171" s="911"/>
      <c r="E171" s="911"/>
      <c r="F171" s="911"/>
      <c r="G171" s="911"/>
      <c r="H171" s="911"/>
      <c r="I171" s="911"/>
      <c r="J171" s="911"/>
      <c r="K171" s="911"/>
      <c r="L171" s="911"/>
      <c r="M171" s="911"/>
      <c r="N171" s="911"/>
      <c r="O171" s="911"/>
      <c r="P171" s="911"/>
      <c r="Q171" s="911"/>
      <c r="R171" s="912"/>
      <c r="S171" s="911"/>
      <c r="T171" s="911"/>
      <c r="U171" s="908" t="s">
        <v>499</v>
      </c>
      <c r="V171" s="893" t="s">
        <v>124</v>
      </c>
      <c r="W171" s="894" t="s">
        <v>498</v>
      </c>
      <c r="X171" s="895"/>
      <c r="Y171" s="895"/>
      <c r="Z171" s="895"/>
      <c r="AA171" s="895"/>
      <c r="AB171" s="895"/>
      <c r="AC171" s="895"/>
      <c r="AD171" s="895"/>
      <c r="AE171" s="895"/>
      <c r="AF171" s="895"/>
      <c r="AG171" s="895"/>
      <c r="AH171" s="895"/>
      <c r="AI171" s="895"/>
      <c r="AJ171" s="895"/>
      <c r="AK171" s="895"/>
      <c r="AL171" s="895"/>
      <c r="AM171" s="895"/>
      <c r="AN171" s="895"/>
      <c r="AO171" s="895"/>
      <c r="AP171" s="895"/>
      <c r="AQ171" s="895"/>
      <c r="AR171" s="895"/>
      <c r="AS171" s="895"/>
      <c r="AT171" s="895"/>
      <c r="AU171" s="895"/>
      <c r="AV171" s="895"/>
      <c r="AW171" s="895"/>
      <c r="AX171" s="895"/>
      <c r="AY171" s="895"/>
      <c r="AZ171" s="895"/>
      <c r="BA171" s="895"/>
      <c r="BB171" s="895"/>
      <c r="BC171" s="895"/>
      <c r="BD171" s="895"/>
      <c r="BE171" s="895"/>
      <c r="BF171" s="895"/>
      <c r="BG171" s="895"/>
      <c r="BH171" s="895"/>
      <c r="BI171" s="895"/>
      <c r="BJ171" s="895"/>
      <c r="BK171" s="895"/>
      <c r="BL171" s="895"/>
      <c r="BM171" s="895"/>
      <c r="BN171" s="895"/>
      <c r="BO171" s="895"/>
      <c r="BP171" s="895"/>
      <c r="BQ171" s="895"/>
      <c r="BR171" s="895"/>
      <c r="BS171" s="895"/>
      <c r="BT171" s="895"/>
      <c r="BU171" s="895"/>
      <c r="BV171" s="895"/>
      <c r="BW171" s="895"/>
      <c r="BX171" s="895"/>
      <c r="BY171" s="895"/>
      <c r="BZ171" s="895"/>
      <c r="CA171" s="895"/>
      <c r="CB171" s="895"/>
      <c r="CC171" s="895"/>
      <c r="CD171" s="895"/>
      <c r="CE171" s="944"/>
      <c r="CF171" s="944"/>
      <c r="CG171" s="944"/>
      <c r="CH171" s="944"/>
      <c r="CI171" s="944"/>
      <c r="CJ171" s="944"/>
      <c r="CK171" s="944"/>
      <c r="CL171" s="944"/>
      <c r="CM171" s="944"/>
      <c r="CN171" s="944"/>
      <c r="CO171" s="944"/>
      <c r="CP171" s="944"/>
      <c r="CQ171" s="944"/>
      <c r="CR171" s="944"/>
      <c r="CS171" s="944"/>
      <c r="CT171" s="944"/>
      <c r="CU171" s="944"/>
      <c r="CV171" s="944"/>
      <c r="CW171" s="944"/>
      <c r="CX171" s="944"/>
      <c r="CY171" s="945"/>
      <c r="CZ171" s="944"/>
      <c r="DA171" s="944"/>
      <c r="DB171" s="944"/>
      <c r="DC171" s="944"/>
      <c r="DD171" s="944"/>
      <c r="DE171" s="944"/>
      <c r="DF171" s="944"/>
      <c r="DG171" s="944"/>
      <c r="DH171" s="944"/>
      <c r="DI171" s="944"/>
      <c r="DJ171" s="944"/>
      <c r="DK171" s="944"/>
      <c r="DL171" s="944"/>
      <c r="DM171" s="944"/>
      <c r="DN171" s="944"/>
      <c r="DO171" s="944"/>
      <c r="DP171" s="944"/>
      <c r="DQ171" s="944"/>
      <c r="DR171" s="944"/>
      <c r="DS171" s="944"/>
      <c r="DT171" s="944"/>
      <c r="DU171" s="944"/>
      <c r="DV171" s="944"/>
      <c r="DW171" s="895"/>
    </row>
    <row r="172" spans="2:127" x14ac:dyDescent="0.2">
      <c r="B172" s="909"/>
      <c r="C172" s="910"/>
      <c r="D172" s="911"/>
      <c r="E172" s="911"/>
      <c r="F172" s="911"/>
      <c r="G172" s="911"/>
      <c r="H172" s="911"/>
      <c r="I172" s="911"/>
      <c r="J172" s="911"/>
      <c r="K172" s="911"/>
      <c r="L172" s="911"/>
      <c r="M172" s="911"/>
      <c r="N172" s="911"/>
      <c r="O172" s="911"/>
      <c r="P172" s="911"/>
      <c r="Q172" s="911"/>
      <c r="R172" s="912"/>
      <c r="S172" s="911"/>
      <c r="T172" s="911"/>
      <c r="U172" s="908" t="s">
        <v>772</v>
      </c>
      <c r="V172" s="893" t="s">
        <v>124</v>
      </c>
      <c r="W172" s="894" t="s">
        <v>498</v>
      </c>
      <c r="X172" s="895">
        <v>3.7440000000000002</v>
      </c>
      <c r="Y172" s="895">
        <v>9.36</v>
      </c>
      <c r="Z172" s="895">
        <v>18.72</v>
      </c>
      <c r="AA172" s="895">
        <v>28.08</v>
      </c>
      <c r="AB172" s="895">
        <v>37.44</v>
      </c>
      <c r="AC172" s="895">
        <v>46.8</v>
      </c>
      <c r="AD172" s="895">
        <v>65.555999999999997</v>
      </c>
      <c r="AE172" s="895">
        <v>93.672000000000011</v>
      </c>
      <c r="AF172" s="895">
        <v>140.54399999999998</v>
      </c>
      <c r="AG172" s="895">
        <v>187.41600000000003</v>
      </c>
      <c r="AH172" s="895">
        <v>187.41600000000003</v>
      </c>
      <c r="AI172" s="895">
        <v>187.41600000000003</v>
      </c>
      <c r="AJ172" s="895">
        <v>187.41600000000003</v>
      </c>
      <c r="AK172" s="895">
        <v>187.41600000000003</v>
      </c>
      <c r="AL172" s="895">
        <v>187.41600000000003</v>
      </c>
      <c r="AM172" s="895">
        <v>187.41600000000003</v>
      </c>
      <c r="AN172" s="895">
        <v>187.41600000000003</v>
      </c>
      <c r="AO172" s="895">
        <v>187.41600000000003</v>
      </c>
      <c r="AP172" s="895">
        <v>187.41600000000003</v>
      </c>
      <c r="AQ172" s="895">
        <v>187.41600000000003</v>
      </c>
      <c r="AR172" s="895">
        <v>187.41600000000003</v>
      </c>
      <c r="AS172" s="895">
        <v>187.41600000000003</v>
      </c>
      <c r="AT172" s="895">
        <v>187.41600000000003</v>
      </c>
      <c r="AU172" s="895">
        <v>187.41600000000003</v>
      </c>
      <c r="AV172" s="895">
        <v>187.41600000000003</v>
      </c>
      <c r="AW172" s="895">
        <v>187.41600000000003</v>
      </c>
      <c r="AX172" s="895">
        <v>187.41600000000003</v>
      </c>
      <c r="AY172" s="895">
        <v>187.41600000000003</v>
      </c>
      <c r="AZ172" s="895">
        <v>187.41600000000003</v>
      </c>
      <c r="BA172" s="895">
        <v>187.41600000000003</v>
      </c>
      <c r="BB172" s="895">
        <v>187.41600000000003</v>
      </c>
      <c r="BC172" s="895">
        <v>187.41600000000003</v>
      </c>
      <c r="BD172" s="895">
        <v>187.41600000000003</v>
      </c>
      <c r="BE172" s="895">
        <v>187.41600000000003</v>
      </c>
      <c r="BF172" s="895">
        <v>187.41600000000003</v>
      </c>
      <c r="BG172" s="895">
        <v>187.41600000000003</v>
      </c>
      <c r="BH172" s="895">
        <v>187.41600000000003</v>
      </c>
      <c r="BI172" s="895">
        <v>187.41600000000003</v>
      </c>
      <c r="BJ172" s="895">
        <v>187.41600000000003</v>
      </c>
      <c r="BK172" s="895">
        <v>187.41600000000003</v>
      </c>
      <c r="BL172" s="895">
        <v>187.41600000000003</v>
      </c>
      <c r="BM172" s="895">
        <v>187.41600000000003</v>
      </c>
      <c r="BN172" s="895">
        <v>187.41600000000003</v>
      </c>
      <c r="BO172" s="895">
        <v>187.41600000000003</v>
      </c>
      <c r="BP172" s="895">
        <v>187.41600000000003</v>
      </c>
      <c r="BQ172" s="895">
        <v>187.41600000000003</v>
      </c>
      <c r="BR172" s="895">
        <v>187.41600000000003</v>
      </c>
      <c r="BS172" s="895">
        <v>187.41600000000003</v>
      </c>
      <c r="BT172" s="895">
        <v>187.41600000000003</v>
      </c>
      <c r="BU172" s="895">
        <v>187.41600000000003</v>
      </c>
      <c r="BV172" s="895">
        <v>187.41600000000003</v>
      </c>
      <c r="BW172" s="895">
        <v>187.41600000000003</v>
      </c>
      <c r="BX172" s="895">
        <v>187.41600000000003</v>
      </c>
      <c r="BY172" s="895">
        <v>187.41600000000003</v>
      </c>
      <c r="BZ172" s="895">
        <v>187.41600000000003</v>
      </c>
      <c r="CA172" s="895">
        <v>187.41600000000003</v>
      </c>
      <c r="CB172" s="895">
        <v>187.41600000000003</v>
      </c>
      <c r="CC172" s="895">
        <v>187.41600000000003</v>
      </c>
      <c r="CD172" s="895">
        <v>187.41600000000003</v>
      </c>
      <c r="CE172" s="944">
        <v>187.41600000000003</v>
      </c>
      <c r="CF172" s="944">
        <v>187.41600000000003</v>
      </c>
      <c r="CG172" s="944">
        <v>187.41600000000003</v>
      </c>
      <c r="CH172" s="944">
        <v>187.41600000000003</v>
      </c>
      <c r="CI172" s="944">
        <v>187.41600000000003</v>
      </c>
      <c r="CJ172" s="944">
        <v>187.41600000000003</v>
      </c>
      <c r="CK172" s="944">
        <v>187.41600000000003</v>
      </c>
      <c r="CL172" s="944">
        <v>187.41600000000003</v>
      </c>
      <c r="CM172" s="944">
        <v>187.41600000000003</v>
      </c>
      <c r="CN172" s="944">
        <v>187.41600000000003</v>
      </c>
      <c r="CO172" s="944">
        <v>187.41600000000003</v>
      </c>
      <c r="CP172" s="944">
        <v>187.41600000000003</v>
      </c>
      <c r="CQ172" s="944">
        <v>187.41600000000003</v>
      </c>
      <c r="CR172" s="944">
        <v>187.41600000000003</v>
      </c>
      <c r="CS172" s="944">
        <v>187.41600000000003</v>
      </c>
      <c r="CT172" s="944">
        <v>187.41600000000003</v>
      </c>
      <c r="CU172" s="944">
        <v>187.41600000000003</v>
      </c>
      <c r="CV172" s="944">
        <v>187.41600000000003</v>
      </c>
      <c r="CW172" s="944">
        <v>187.41600000000003</v>
      </c>
      <c r="CX172" s="944">
        <v>187.41600000000003</v>
      </c>
      <c r="CY172" s="945">
        <v>187.41600000000003</v>
      </c>
      <c r="CZ172" s="944"/>
      <c r="DA172" s="944"/>
      <c r="DB172" s="944"/>
      <c r="DC172" s="944"/>
      <c r="DD172" s="944"/>
      <c r="DE172" s="944"/>
      <c r="DF172" s="944"/>
      <c r="DG172" s="944"/>
      <c r="DH172" s="944"/>
      <c r="DI172" s="944"/>
      <c r="DJ172" s="944"/>
      <c r="DK172" s="944"/>
      <c r="DL172" s="944"/>
      <c r="DM172" s="944"/>
      <c r="DN172" s="944"/>
      <c r="DO172" s="944"/>
      <c r="DP172" s="944"/>
      <c r="DQ172" s="944"/>
      <c r="DR172" s="944"/>
      <c r="DS172" s="944"/>
      <c r="DT172" s="944"/>
      <c r="DU172" s="944"/>
      <c r="DV172" s="944"/>
      <c r="DW172" s="895"/>
    </row>
    <row r="173" spans="2:127" x14ac:dyDescent="0.2">
      <c r="B173" s="913"/>
      <c r="C173" s="914"/>
      <c r="D173" s="915"/>
      <c r="E173" s="915"/>
      <c r="F173" s="915"/>
      <c r="G173" s="915"/>
      <c r="H173" s="915"/>
      <c r="I173" s="915"/>
      <c r="J173" s="915"/>
      <c r="K173" s="915"/>
      <c r="L173" s="915"/>
      <c r="M173" s="915"/>
      <c r="N173" s="915"/>
      <c r="O173" s="915"/>
      <c r="P173" s="915"/>
      <c r="Q173" s="915"/>
      <c r="R173" s="916"/>
      <c r="S173" s="915"/>
      <c r="T173" s="915"/>
      <c r="U173" s="908" t="s">
        <v>500</v>
      </c>
      <c r="V173" s="893" t="s">
        <v>124</v>
      </c>
      <c r="W173" s="917" t="s">
        <v>498</v>
      </c>
      <c r="X173" s="895"/>
      <c r="Y173" s="895"/>
      <c r="Z173" s="895"/>
      <c r="AA173" s="895"/>
      <c r="AB173" s="895"/>
      <c r="AC173" s="895"/>
      <c r="AD173" s="895"/>
      <c r="AE173" s="895"/>
      <c r="AF173" s="895"/>
      <c r="AG173" s="895"/>
      <c r="AH173" s="895">
        <v>0.60000720000000018</v>
      </c>
      <c r="AI173" s="895">
        <v>0.60000720000000018</v>
      </c>
      <c r="AJ173" s="895">
        <v>0.60000720000000018</v>
      </c>
      <c r="AK173" s="895">
        <v>0.60000720000000018</v>
      </c>
      <c r="AL173" s="895">
        <v>0.60000720000000018</v>
      </c>
      <c r="AM173" s="895">
        <v>0.60000720000000018</v>
      </c>
      <c r="AN173" s="895">
        <v>0.60000720000000018</v>
      </c>
      <c r="AO173" s="895">
        <v>0.60000720000000018</v>
      </c>
      <c r="AP173" s="895">
        <v>0.60000720000000018</v>
      </c>
      <c r="AQ173" s="895">
        <v>0.60000720000000018</v>
      </c>
      <c r="AR173" s="895">
        <v>0.60000720000000018</v>
      </c>
      <c r="AS173" s="895">
        <v>0.60000720000000018</v>
      </c>
      <c r="AT173" s="895">
        <v>0.60000720000000018</v>
      </c>
      <c r="AU173" s="895">
        <v>0.60000720000000018</v>
      </c>
      <c r="AV173" s="895">
        <v>0.60000720000000018</v>
      </c>
      <c r="AW173" s="895">
        <v>0.60000720000000018</v>
      </c>
      <c r="AX173" s="895">
        <v>0.60000720000000018</v>
      </c>
      <c r="AY173" s="895">
        <v>0.60000720000000018</v>
      </c>
      <c r="AZ173" s="895">
        <v>0.60000720000000018</v>
      </c>
      <c r="BA173" s="895">
        <v>0.60000720000000018</v>
      </c>
      <c r="BB173" s="895">
        <v>0.60000720000000018</v>
      </c>
      <c r="BC173" s="895">
        <v>0.60000720000000018</v>
      </c>
      <c r="BD173" s="895">
        <v>0.60000720000000018</v>
      </c>
      <c r="BE173" s="895">
        <v>0.60000720000000018</v>
      </c>
      <c r="BF173" s="895">
        <v>0.60000720000000018</v>
      </c>
      <c r="BG173" s="895">
        <v>0.60000720000000018</v>
      </c>
      <c r="BH173" s="895">
        <v>0.60000720000000018</v>
      </c>
      <c r="BI173" s="895">
        <v>0.60000720000000018</v>
      </c>
      <c r="BJ173" s="895">
        <v>0.60000720000000018</v>
      </c>
      <c r="BK173" s="895">
        <v>0.60000720000000018</v>
      </c>
      <c r="BL173" s="895">
        <v>0.60000720000000018</v>
      </c>
      <c r="BM173" s="895">
        <v>0.60000720000000018</v>
      </c>
      <c r="BN173" s="895">
        <v>0.60000720000000018</v>
      </c>
      <c r="BO173" s="895">
        <v>0.60000720000000018</v>
      </c>
      <c r="BP173" s="895">
        <v>0.60000720000000018</v>
      </c>
      <c r="BQ173" s="895">
        <v>0.60000720000000018</v>
      </c>
      <c r="BR173" s="895">
        <v>0.60000720000000018</v>
      </c>
      <c r="BS173" s="895">
        <v>0.60000720000000018</v>
      </c>
      <c r="BT173" s="895">
        <v>0.60000720000000018</v>
      </c>
      <c r="BU173" s="895">
        <v>0.60000720000000018</v>
      </c>
      <c r="BV173" s="895">
        <v>0.60000720000000018</v>
      </c>
      <c r="BW173" s="895">
        <v>0.60000720000000018</v>
      </c>
      <c r="BX173" s="895">
        <v>0.60000720000000018</v>
      </c>
      <c r="BY173" s="895">
        <v>0.60000720000000018</v>
      </c>
      <c r="BZ173" s="895">
        <v>0.60000720000000018</v>
      </c>
      <c r="CA173" s="895">
        <v>0.60000720000000018</v>
      </c>
      <c r="CB173" s="895">
        <v>0.60000720000000018</v>
      </c>
      <c r="CC173" s="895">
        <v>0.60000720000000018</v>
      </c>
      <c r="CD173" s="895">
        <v>0.60000720000000018</v>
      </c>
      <c r="CE173" s="944">
        <v>0.60000720000000018</v>
      </c>
      <c r="CF173" s="944">
        <v>0.60000720000000018</v>
      </c>
      <c r="CG173" s="944">
        <v>0.60000720000000018</v>
      </c>
      <c r="CH173" s="944">
        <v>0.60000720000000018</v>
      </c>
      <c r="CI173" s="944">
        <v>0.60000720000000018</v>
      </c>
      <c r="CJ173" s="944">
        <v>0.60000720000000018</v>
      </c>
      <c r="CK173" s="944">
        <v>0.60000720000000018</v>
      </c>
      <c r="CL173" s="944">
        <v>0.60000720000000018</v>
      </c>
      <c r="CM173" s="944">
        <v>0.60000720000000018</v>
      </c>
      <c r="CN173" s="944">
        <v>0.60000720000000018</v>
      </c>
      <c r="CO173" s="944">
        <v>0.60000720000000018</v>
      </c>
      <c r="CP173" s="944">
        <v>0.60000720000000018</v>
      </c>
      <c r="CQ173" s="944">
        <v>0.60000720000000018</v>
      </c>
      <c r="CR173" s="944">
        <v>0.60000720000000018</v>
      </c>
      <c r="CS173" s="944">
        <v>0.60000720000000018</v>
      </c>
      <c r="CT173" s="944">
        <v>0.60000720000000018</v>
      </c>
      <c r="CU173" s="944">
        <v>0.60000720000000018</v>
      </c>
      <c r="CV173" s="944">
        <v>0.60000720000000018</v>
      </c>
      <c r="CW173" s="944">
        <v>0.60000720000000018</v>
      </c>
      <c r="CX173" s="944">
        <v>0.60000720000000018</v>
      </c>
      <c r="CY173" s="945">
        <v>0.60000720000000018</v>
      </c>
      <c r="CZ173" s="944"/>
      <c r="DA173" s="944"/>
      <c r="DB173" s="944"/>
      <c r="DC173" s="944"/>
      <c r="DD173" s="944"/>
      <c r="DE173" s="944"/>
      <c r="DF173" s="944"/>
      <c r="DG173" s="944"/>
      <c r="DH173" s="944"/>
      <c r="DI173" s="944"/>
      <c r="DJ173" s="944"/>
      <c r="DK173" s="944"/>
      <c r="DL173" s="944"/>
      <c r="DM173" s="944"/>
      <c r="DN173" s="944"/>
      <c r="DO173" s="944"/>
      <c r="DP173" s="944"/>
      <c r="DQ173" s="944"/>
      <c r="DR173" s="944"/>
      <c r="DS173" s="944"/>
      <c r="DT173" s="944"/>
      <c r="DU173" s="944"/>
      <c r="DV173" s="944"/>
      <c r="DW173" s="895"/>
    </row>
    <row r="174" spans="2:127" x14ac:dyDescent="0.2">
      <c r="B174" s="918"/>
      <c r="C174" s="919"/>
      <c r="D174" s="920"/>
      <c r="E174" s="920"/>
      <c r="F174" s="920"/>
      <c r="G174" s="920"/>
      <c r="H174" s="920"/>
      <c r="I174" s="920"/>
      <c r="J174" s="920"/>
      <c r="K174" s="920"/>
      <c r="L174" s="920"/>
      <c r="M174" s="920"/>
      <c r="N174" s="920"/>
      <c r="O174" s="920"/>
      <c r="P174" s="920"/>
      <c r="Q174" s="920"/>
      <c r="R174" s="921"/>
      <c r="S174" s="920"/>
      <c r="T174" s="920"/>
      <c r="U174" s="908" t="s">
        <v>501</v>
      </c>
      <c r="V174" s="893" t="s">
        <v>124</v>
      </c>
      <c r="W174" s="917" t="s">
        <v>498</v>
      </c>
      <c r="X174" s="895"/>
      <c r="Y174" s="895"/>
      <c r="Z174" s="895"/>
      <c r="AA174" s="895"/>
      <c r="AB174" s="895"/>
      <c r="AC174" s="895"/>
      <c r="AD174" s="895"/>
      <c r="AE174" s="895"/>
      <c r="AF174" s="895"/>
      <c r="AG174" s="895"/>
      <c r="AH174" s="895">
        <v>532.5</v>
      </c>
      <c r="AI174" s="895">
        <v>532.5</v>
      </c>
      <c r="AJ174" s="895">
        <v>532.5</v>
      </c>
      <c r="AK174" s="895">
        <v>532.5</v>
      </c>
      <c r="AL174" s="895">
        <v>532.5</v>
      </c>
      <c r="AM174" s="895">
        <v>532.5</v>
      </c>
      <c r="AN174" s="895">
        <v>532.5</v>
      </c>
      <c r="AO174" s="895">
        <v>532.5</v>
      </c>
      <c r="AP174" s="895">
        <v>532.5</v>
      </c>
      <c r="AQ174" s="895">
        <v>532.5</v>
      </c>
      <c r="AR174" s="895">
        <v>532.5</v>
      </c>
      <c r="AS174" s="895">
        <v>532.5</v>
      </c>
      <c r="AT174" s="895">
        <v>532.5</v>
      </c>
      <c r="AU174" s="895">
        <v>532.5</v>
      </c>
      <c r="AV174" s="895">
        <v>532.5</v>
      </c>
      <c r="AW174" s="895">
        <v>532.5</v>
      </c>
      <c r="AX174" s="895">
        <v>532.5</v>
      </c>
      <c r="AY174" s="895">
        <v>532.5</v>
      </c>
      <c r="AZ174" s="895">
        <v>532.5</v>
      </c>
      <c r="BA174" s="895">
        <v>532.5</v>
      </c>
      <c r="BB174" s="895">
        <v>532.5</v>
      </c>
      <c r="BC174" s="895">
        <v>532.5</v>
      </c>
      <c r="BD174" s="895">
        <v>532.5</v>
      </c>
      <c r="BE174" s="895">
        <v>532.5</v>
      </c>
      <c r="BF174" s="895">
        <v>532.5</v>
      </c>
      <c r="BG174" s="895">
        <v>532.5</v>
      </c>
      <c r="BH174" s="895">
        <v>532.5</v>
      </c>
      <c r="BI174" s="895">
        <v>532.5</v>
      </c>
      <c r="BJ174" s="895">
        <v>532.5</v>
      </c>
      <c r="BK174" s="895">
        <v>532.5</v>
      </c>
      <c r="BL174" s="895">
        <v>532.5</v>
      </c>
      <c r="BM174" s="895">
        <v>532.5</v>
      </c>
      <c r="BN174" s="895">
        <v>532.5</v>
      </c>
      <c r="BO174" s="895">
        <v>532.5</v>
      </c>
      <c r="BP174" s="895">
        <v>532.5</v>
      </c>
      <c r="BQ174" s="895">
        <v>532.5</v>
      </c>
      <c r="BR174" s="895">
        <v>532.5</v>
      </c>
      <c r="BS174" s="895">
        <v>532.5</v>
      </c>
      <c r="BT174" s="895">
        <v>532.5</v>
      </c>
      <c r="BU174" s="895">
        <v>532.5</v>
      </c>
      <c r="BV174" s="895">
        <v>532.5</v>
      </c>
      <c r="BW174" s="895">
        <v>532.5</v>
      </c>
      <c r="BX174" s="895">
        <v>532.5</v>
      </c>
      <c r="BY174" s="895">
        <v>532.5</v>
      </c>
      <c r="BZ174" s="895">
        <v>532.5</v>
      </c>
      <c r="CA174" s="895">
        <v>532.5</v>
      </c>
      <c r="CB174" s="895">
        <v>532.5</v>
      </c>
      <c r="CC174" s="895">
        <v>532.5</v>
      </c>
      <c r="CD174" s="895">
        <v>532.5</v>
      </c>
      <c r="CE174" s="895">
        <v>532.5</v>
      </c>
      <c r="CF174" s="895">
        <v>532.5</v>
      </c>
      <c r="CG174" s="895">
        <v>532.5</v>
      </c>
      <c r="CH174" s="895">
        <v>532.5</v>
      </c>
      <c r="CI174" s="895">
        <v>532.5</v>
      </c>
      <c r="CJ174" s="895">
        <v>532.5</v>
      </c>
      <c r="CK174" s="895">
        <v>532.5</v>
      </c>
      <c r="CL174" s="895">
        <v>532.5</v>
      </c>
      <c r="CM174" s="895">
        <v>532.5</v>
      </c>
      <c r="CN174" s="895">
        <v>532.5</v>
      </c>
      <c r="CO174" s="895">
        <v>532.5</v>
      </c>
      <c r="CP174" s="895">
        <v>532.5</v>
      </c>
      <c r="CQ174" s="895">
        <v>532.5</v>
      </c>
      <c r="CR174" s="895">
        <v>532.5</v>
      </c>
      <c r="CS174" s="895">
        <v>532.5</v>
      </c>
      <c r="CT174" s="895">
        <v>532.5</v>
      </c>
      <c r="CU174" s="895">
        <v>532.5</v>
      </c>
      <c r="CV174" s="895">
        <v>532.5</v>
      </c>
      <c r="CW174" s="895">
        <v>532.5</v>
      </c>
      <c r="CX174" s="895">
        <v>532.5</v>
      </c>
      <c r="CY174" s="945">
        <v>532.5</v>
      </c>
      <c r="CZ174" s="944"/>
      <c r="DA174" s="895"/>
      <c r="DB174" s="895"/>
      <c r="DC174" s="895"/>
      <c r="DD174" s="895"/>
      <c r="DE174" s="895"/>
      <c r="DF174" s="895"/>
      <c r="DG174" s="895"/>
      <c r="DH174" s="895"/>
      <c r="DI174" s="895"/>
      <c r="DJ174" s="895"/>
      <c r="DK174" s="895"/>
      <c r="DL174" s="895"/>
      <c r="DM174" s="895"/>
      <c r="DN174" s="895"/>
      <c r="DO174" s="895"/>
      <c r="DP174" s="895"/>
      <c r="DQ174" s="895"/>
      <c r="DR174" s="895"/>
      <c r="DS174" s="895"/>
      <c r="DT174" s="895"/>
      <c r="DU174" s="895"/>
      <c r="DV174" s="895"/>
      <c r="DW174" s="895"/>
    </row>
    <row r="175" spans="2:127" x14ac:dyDescent="0.2">
      <c r="B175" s="918"/>
      <c r="C175" s="919"/>
      <c r="D175" s="920"/>
      <c r="E175" s="920"/>
      <c r="F175" s="920"/>
      <c r="G175" s="920"/>
      <c r="H175" s="920"/>
      <c r="I175" s="920"/>
      <c r="J175" s="920"/>
      <c r="K175" s="920"/>
      <c r="L175" s="920"/>
      <c r="M175" s="920"/>
      <c r="N175" s="920"/>
      <c r="O175" s="920"/>
      <c r="P175" s="920"/>
      <c r="Q175" s="920"/>
      <c r="R175" s="921"/>
      <c r="S175" s="920"/>
      <c r="T175" s="920"/>
      <c r="U175" s="922" t="s">
        <v>502</v>
      </c>
      <c r="V175" s="923" t="s">
        <v>124</v>
      </c>
      <c r="W175" s="917" t="s">
        <v>498</v>
      </c>
      <c r="X175" s="895"/>
      <c r="Y175" s="895"/>
      <c r="Z175" s="895"/>
      <c r="AA175" s="895"/>
      <c r="AB175" s="895"/>
      <c r="AC175" s="895"/>
      <c r="AD175" s="895"/>
      <c r="AE175" s="895"/>
      <c r="AF175" s="895"/>
      <c r="AG175" s="895"/>
      <c r="AH175" s="895"/>
      <c r="AI175" s="895"/>
      <c r="AJ175" s="895"/>
      <c r="AK175" s="895"/>
      <c r="AL175" s="895"/>
      <c r="AM175" s="895"/>
      <c r="AN175" s="895"/>
      <c r="AO175" s="895"/>
      <c r="AP175" s="895"/>
      <c r="AQ175" s="895"/>
      <c r="AR175" s="895"/>
      <c r="AS175" s="895"/>
      <c r="AT175" s="895"/>
      <c r="AU175" s="895"/>
      <c r="AV175" s="895"/>
      <c r="AW175" s="895"/>
      <c r="AX175" s="895"/>
      <c r="AY175" s="895"/>
      <c r="AZ175" s="895"/>
      <c r="BA175" s="895"/>
      <c r="BB175" s="895"/>
      <c r="BC175" s="895"/>
      <c r="BD175" s="895"/>
      <c r="BE175" s="895"/>
      <c r="BF175" s="895"/>
      <c r="BG175" s="895"/>
      <c r="BH175" s="895"/>
      <c r="BI175" s="895"/>
      <c r="BJ175" s="895"/>
      <c r="BK175" s="895"/>
      <c r="BL175" s="895"/>
      <c r="BM175" s="895"/>
      <c r="BN175" s="895"/>
      <c r="BO175" s="895"/>
      <c r="BP175" s="895"/>
      <c r="BQ175" s="895"/>
      <c r="BR175" s="895"/>
      <c r="BS175" s="895"/>
      <c r="BT175" s="895"/>
      <c r="BU175" s="895"/>
      <c r="BV175" s="895"/>
      <c r="BW175" s="895"/>
      <c r="BX175" s="895"/>
      <c r="BY175" s="895"/>
      <c r="BZ175" s="895"/>
      <c r="CA175" s="895"/>
      <c r="CB175" s="895"/>
      <c r="CC175" s="895"/>
      <c r="CD175" s="895"/>
      <c r="CE175" s="895"/>
      <c r="CF175" s="895"/>
      <c r="CG175" s="895"/>
      <c r="CH175" s="895"/>
      <c r="CI175" s="895"/>
      <c r="CJ175" s="895"/>
      <c r="CK175" s="895"/>
      <c r="CL175" s="895"/>
      <c r="CM175" s="895"/>
      <c r="CN175" s="895"/>
      <c r="CO175" s="895"/>
      <c r="CP175" s="895"/>
      <c r="CQ175" s="895"/>
      <c r="CR175" s="895"/>
      <c r="CS175" s="895"/>
      <c r="CT175" s="895"/>
      <c r="CU175" s="895"/>
      <c r="CV175" s="895"/>
      <c r="CW175" s="895"/>
      <c r="CX175" s="895"/>
      <c r="CY175" s="945"/>
      <c r="CZ175" s="944"/>
      <c r="DA175" s="895"/>
      <c r="DB175" s="895"/>
      <c r="DC175" s="895"/>
      <c r="DD175" s="895"/>
      <c r="DE175" s="895"/>
      <c r="DF175" s="895"/>
      <c r="DG175" s="895"/>
      <c r="DH175" s="895"/>
      <c r="DI175" s="895"/>
      <c r="DJ175" s="895"/>
      <c r="DK175" s="895"/>
      <c r="DL175" s="895"/>
      <c r="DM175" s="895"/>
      <c r="DN175" s="895"/>
      <c r="DO175" s="895"/>
      <c r="DP175" s="895"/>
      <c r="DQ175" s="895"/>
      <c r="DR175" s="895"/>
      <c r="DS175" s="895"/>
      <c r="DT175" s="895"/>
      <c r="DU175" s="895"/>
      <c r="DV175" s="895"/>
      <c r="DW175" s="895"/>
    </row>
    <row r="176" spans="2:127" x14ac:dyDescent="0.2">
      <c r="B176" s="918"/>
      <c r="C176" s="919"/>
      <c r="D176" s="920"/>
      <c r="E176" s="920"/>
      <c r="F176" s="920"/>
      <c r="G176" s="920"/>
      <c r="H176" s="920"/>
      <c r="I176" s="920"/>
      <c r="J176" s="920"/>
      <c r="K176" s="920"/>
      <c r="L176" s="920"/>
      <c r="M176" s="920"/>
      <c r="N176" s="920"/>
      <c r="O176" s="920"/>
      <c r="P176" s="920"/>
      <c r="Q176" s="920"/>
      <c r="R176" s="921"/>
      <c r="S176" s="920"/>
      <c r="T176" s="920"/>
      <c r="U176" s="908" t="s">
        <v>503</v>
      </c>
      <c r="V176" s="893" t="s">
        <v>124</v>
      </c>
      <c r="W176" s="917" t="s">
        <v>498</v>
      </c>
      <c r="X176" s="895"/>
      <c r="Y176" s="895"/>
      <c r="Z176" s="895"/>
      <c r="AA176" s="895"/>
      <c r="AB176" s="895"/>
      <c r="AC176" s="895"/>
      <c r="AD176" s="895"/>
      <c r="AE176" s="895"/>
      <c r="AF176" s="895"/>
      <c r="AG176" s="895"/>
      <c r="AH176" s="895"/>
      <c r="AI176" s="895"/>
      <c r="AJ176" s="895"/>
      <c r="AK176" s="895"/>
      <c r="AL176" s="895"/>
      <c r="AM176" s="895"/>
      <c r="AN176" s="895"/>
      <c r="AO176" s="895"/>
      <c r="AP176" s="895"/>
      <c r="AQ176" s="895"/>
      <c r="AR176" s="895"/>
      <c r="AS176" s="895"/>
      <c r="AT176" s="895"/>
      <c r="AU176" s="895"/>
      <c r="AV176" s="895"/>
      <c r="AW176" s="895"/>
      <c r="AX176" s="895"/>
      <c r="AY176" s="895"/>
      <c r="AZ176" s="895"/>
      <c r="BA176" s="895"/>
      <c r="BB176" s="895"/>
      <c r="BC176" s="895"/>
      <c r="BD176" s="895"/>
      <c r="BE176" s="895"/>
      <c r="BF176" s="895"/>
      <c r="BG176" s="895"/>
      <c r="BH176" s="895"/>
      <c r="BI176" s="895"/>
      <c r="BJ176" s="895"/>
      <c r="BK176" s="895"/>
      <c r="BL176" s="895"/>
      <c r="BM176" s="895"/>
      <c r="BN176" s="895"/>
      <c r="BO176" s="895"/>
      <c r="BP176" s="895"/>
      <c r="BQ176" s="895"/>
      <c r="BR176" s="895"/>
      <c r="BS176" s="895"/>
      <c r="BT176" s="895"/>
      <c r="BU176" s="895"/>
      <c r="BV176" s="895"/>
      <c r="BW176" s="895"/>
      <c r="BX176" s="895"/>
      <c r="BY176" s="895"/>
      <c r="BZ176" s="895"/>
      <c r="CA176" s="895"/>
      <c r="CB176" s="895"/>
      <c r="CC176" s="895"/>
      <c r="CD176" s="895"/>
      <c r="CE176" s="895"/>
      <c r="CF176" s="895"/>
      <c r="CG176" s="895"/>
      <c r="CH176" s="895"/>
      <c r="CI176" s="895"/>
      <c r="CJ176" s="895"/>
      <c r="CK176" s="895"/>
      <c r="CL176" s="895"/>
      <c r="CM176" s="895"/>
      <c r="CN176" s="895"/>
      <c r="CO176" s="895"/>
      <c r="CP176" s="895"/>
      <c r="CQ176" s="895"/>
      <c r="CR176" s="895"/>
      <c r="CS176" s="895"/>
      <c r="CT176" s="895"/>
      <c r="CU176" s="895"/>
      <c r="CV176" s="895"/>
      <c r="CW176" s="895"/>
      <c r="CX176" s="895"/>
      <c r="CY176" s="945"/>
      <c r="CZ176" s="944"/>
      <c r="DA176" s="895"/>
      <c r="DB176" s="895"/>
      <c r="DC176" s="895"/>
      <c r="DD176" s="895"/>
      <c r="DE176" s="895"/>
      <c r="DF176" s="895"/>
      <c r="DG176" s="895"/>
      <c r="DH176" s="895"/>
      <c r="DI176" s="895"/>
      <c r="DJ176" s="895"/>
      <c r="DK176" s="895"/>
      <c r="DL176" s="895"/>
      <c r="DM176" s="895"/>
      <c r="DN176" s="895"/>
      <c r="DO176" s="895"/>
      <c r="DP176" s="895"/>
      <c r="DQ176" s="895"/>
      <c r="DR176" s="895"/>
      <c r="DS176" s="895"/>
      <c r="DT176" s="895"/>
      <c r="DU176" s="895"/>
      <c r="DV176" s="895"/>
      <c r="DW176" s="895"/>
    </row>
    <row r="177" spans="2:127" x14ac:dyDescent="0.2">
      <c r="B177" s="924"/>
      <c r="C177" s="919"/>
      <c r="D177" s="920"/>
      <c r="E177" s="920"/>
      <c r="F177" s="920"/>
      <c r="G177" s="920"/>
      <c r="H177" s="920"/>
      <c r="I177" s="920"/>
      <c r="J177" s="920"/>
      <c r="K177" s="920"/>
      <c r="L177" s="920"/>
      <c r="M177" s="920"/>
      <c r="N177" s="920"/>
      <c r="O177" s="920"/>
      <c r="P177" s="920"/>
      <c r="Q177" s="920"/>
      <c r="R177" s="921"/>
      <c r="S177" s="920"/>
      <c r="T177" s="920"/>
      <c r="U177" s="908" t="s">
        <v>504</v>
      </c>
      <c r="V177" s="893" t="s">
        <v>124</v>
      </c>
      <c r="W177" s="917" t="s">
        <v>498</v>
      </c>
      <c r="X177" s="895"/>
      <c r="Y177" s="895"/>
      <c r="Z177" s="895"/>
      <c r="AA177" s="895"/>
      <c r="AB177" s="895"/>
      <c r="AC177" s="895"/>
      <c r="AD177" s="895"/>
      <c r="AE177" s="895"/>
      <c r="AF177" s="895"/>
      <c r="AG177" s="895"/>
      <c r="AH177" s="895"/>
      <c r="AI177" s="895"/>
      <c r="AJ177" s="895"/>
      <c r="AK177" s="895"/>
      <c r="AL177" s="895"/>
      <c r="AM177" s="895"/>
      <c r="AN177" s="895"/>
      <c r="AO177" s="895"/>
      <c r="AP177" s="895"/>
      <c r="AQ177" s="895"/>
      <c r="AR177" s="895"/>
      <c r="AS177" s="895"/>
      <c r="AT177" s="895"/>
      <c r="AU177" s="895"/>
      <c r="AV177" s="895"/>
      <c r="AW177" s="895"/>
      <c r="AX177" s="895"/>
      <c r="AY177" s="895"/>
      <c r="AZ177" s="895"/>
      <c r="BA177" s="895"/>
      <c r="BB177" s="895"/>
      <c r="BC177" s="895"/>
      <c r="BD177" s="895"/>
      <c r="BE177" s="895"/>
      <c r="BF177" s="895"/>
      <c r="BG177" s="895"/>
      <c r="BH177" s="895"/>
      <c r="BI177" s="895"/>
      <c r="BJ177" s="895"/>
      <c r="BK177" s="895"/>
      <c r="BL177" s="895"/>
      <c r="BM177" s="895"/>
      <c r="BN177" s="895"/>
      <c r="BO177" s="895"/>
      <c r="BP177" s="895"/>
      <c r="BQ177" s="895"/>
      <c r="BR177" s="895"/>
      <c r="BS177" s="895"/>
      <c r="BT177" s="895"/>
      <c r="BU177" s="895"/>
      <c r="BV177" s="895"/>
      <c r="BW177" s="895"/>
      <c r="BX177" s="895"/>
      <c r="BY177" s="895"/>
      <c r="BZ177" s="895"/>
      <c r="CA177" s="895"/>
      <c r="CB177" s="895"/>
      <c r="CC177" s="895"/>
      <c r="CD177" s="895"/>
      <c r="CE177" s="895"/>
      <c r="CF177" s="895"/>
      <c r="CG177" s="895"/>
      <c r="CH177" s="895"/>
      <c r="CI177" s="895"/>
      <c r="CJ177" s="895"/>
      <c r="CK177" s="895"/>
      <c r="CL177" s="895"/>
      <c r="CM177" s="895"/>
      <c r="CN177" s="895"/>
      <c r="CO177" s="895"/>
      <c r="CP177" s="895"/>
      <c r="CQ177" s="895"/>
      <c r="CR177" s="895"/>
      <c r="CS177" s="895"/>
      <c r="CT177" s="895"/>
      <c r="CU177" s="895"/>
      <c r="CV177" s="895"/>
      <c r="CW177" s="895"/>
      <c r="CX177" s="895"/>
      <c r="CY177" s="945"/>
      <c r="CZ177" s="944"/>
      <c r="DA177" s="895"/>
      <c r="DB177" s="895"/>
      <c r="DC177" s="895"/>
      <c r="DD177" s="895"/>
      <c r="DE177" s="895"/>
      <c r="DF177" s="895"/>
      <c r="DG177" s="895"/>
      <c r="DH177" s="895"/>
      <c r="DI177" s="895"/>
      <c r="DJ177" s="895"/>
      <c r="DK177" s="895"/>
      <c r="DL177" s="895"/>
      <c r="DM177" s="895"/>
      <c r="DN177" s="895"/>
      <c r="DO177" s="895"/>
      <c r="DP177" s="895"/>
      <c r="DQ177" s="895"/>
      <c r="DR177" s="895"/>
      <c r="DS177" s="895"/>
      <c r="DT177" s="895"/>
      <c r="DU177" s="895"/>
      <c r="DV177" s="895"/>
      <c r="DW177" s="895"/>
    </row>
    <row r="178" spans="2:127" x14ac:dyDescent="0.2">
      <c r="B178" s="924"/>
      <c r="C178" s="919"/>
      <c r="D178" s="920"/>
      <c r="E178" s="920"/>
      <c r="F178" s="920"/>
      <c r="G178" s="920"/>
      <c r="H178" s="920"/>
      <c r="I178" s="920"/>
      <c r="J178" s="920"/>
      <c r="K178" s="920"/>
      <c r="L178" s="920"/>
      <c r="M178" s="920"/>
      <c r="N178" s="920"/>
      <c r="O178" s="920"/>
      <c r="P178" s="920"/>
      <c r="Q178" s="920"/>
      <c r="R178" s="921"/>
      <c r="S178" s="920"/>
      <c r="T178" s="920"/>
      <c r="U178" s="908" t="s">
        <v>505</v>
      </c>
      <c r="V178" s="893" t="s">
        <v>124</v>
      </c>
      <c r="W178" s="917" t="s">
        <v>498</v>
      </c>
      <c r="X178" s="895"/>
      <c r="Y178" s="895"/>
      <c r="Z178" s="895"/>
      <c r="AA178" s="895"/>
      <c r="AB178" s="895"/>
      <c r="AC178" s="895"/>
      <c r="AD178" s="895"/>
      <c r="AE178" s="895"/>
      <c r="AF178" s="895"/>
      <c r="AG178" s="895"/>
      <c r="AH178" s="895"/>
      <c r="AI178" s="895"/>
      <c r="AJ178" s="895"/>
      <c r="AK178" s="895"/>
      <c r="AL178" s="895"/>
      <c r="AM178" s="895"/>
      <c r="AN178" s="895"/>
      <c r="AO178" s="895"/>
      <c r="AP178" s="895"/>
      <c r="AQ178" s="895"/>
      <c r="AR178" s="895"/>
      <c r="AS178" s="895"/>
      <c r="AT178" s="895"/>
      <c r="AU178" s="895"/>
      <c r="AV178" s="895"/>
      <c r="AW178" s="895"/>
      <c r="AX178" s="895"/>
      <c r="AY178" s="895"/>
      <c r="AZ178" s="895"/>
      <c r="BA178" s="895"/>
      <c r="BB178" s="895"/>
      <c r="BC178" s="895"/>
      <c r="BD178" s="895"/>
      <c r="BE178" s="895"/>
      <c r="BF178" s="895"/>
      <c r="BG178" s="895"/>
      <c r="BH178" s="895"/>
      <c r="BI178" s="895"/>
      <c r="BJ178" s="895"/>
      <c r="BK178" s="895"/>
      <c r="BL178" s="895"/>
      <c r="BM178" s="895"/>
      <c r="BN178" s="895"/>
      <c r="BO178" s="895"/>
      <c r="BP178" s="895"/>
      <c r="BQ178" s="895"/>
      <c r="BR178" s="895"/>
      <c r="BS178" s="895"/>
      <c r="BT178" s="895"/>
      <c r="BU178" s="895"/>
      <c r="BV178" s="895"/>
      <c r="BW178" s="895"/>
      <c r="BX178" s="895"/>
      <c r="BY178" s="895"/>
      <c r="BZ178" s="895"/>
      <c r="CA178" s="895"/>
      <c r="CB178" s="895"/>
      <c r="CC178" s="895"/>
      <c r="CD178" s="895"/>
      <c r="CE178" s="895"/>
      <c r="CF178" s="895"/>
      <c r="CG178" s="895"/>
      <c r="CH178" s="895"/>
      <c r="CI178" s="895"/>
      <c r="CJ178" s="895"/>
      <c r="CK178" s="895"/>
      <c r="CL178" s="895"/>
      <c r="CM178" s="895"/>
      <c r="CN178" s="895"/>
      <c r="CO178" s="895"/>
      <c r="CP178" s="895"/>
      <c r="CQ178" s="895"/>
      <c r="CR178" s="895"/>
      <c r="CS178" s="895"/>
      <c r="CT178" s="895"/>
      <c r="CU178" s="895"/>
      <c r="CV178" s="895"/>
      <c r="CW178" s="895"/>
      <c r="CX178" s="895"/>
      <c r="CY178" s="945"/>
      <c r="CZ178" s="944"/>
      <c r="DA178" s="895"/>
      <c r="DB178" s="895"/>
      <c r="DC178" s="895"/>
      <c r="DD178" s="895"/>
      <c r="DE178" s="895"/>
      <c r="DF178" s="895"/>
      <c r="DG178" s="895"/>
      <c r="DH178" s="895"/>
      <c r="DI178" s="895"/>
      <c r="DJ178" s="895"/>
      <c r="DK178" s="895"/>
      <c r="DL178" s="895"/>
      <c r="DM178" s="895"/>
      <c r="DN178" s="895"/>
      <c r="DO178" s="895"/>
      <c r="DP178" s="895"/>
      <c r="DQ178" s="895"/>
      <c r="DR178" s="895"/>
      <c r="DS178" s="895"/>
      <c r="DT178" s="895"/>
      <c r="DU178" s="895"/>
      <c r="DV178" s="895"/>
      <c r="DW178" s="895"/>
    </row>
    <row r="179" spans="2:127" x14ac:dyDescent="0.2">
      <c r="B179" s="924"/>
      <c r="C179" s="919"/>
      <c r="D179" s="920"/>
      <c r="E179" s="920"/>
      <c r="F179" s="920"/>
      <c r="G179" s="920"/>
      <c r="H179" s="920"/>
      <c r="I179" s="920"/>
      <c r="J179" s="920"/>
      <c r="K179" s="920"/>
      <c r="L179" s="920"/>
      <c r="M179" s="920"/>
      <c r="N179" s="920"/>
      <c r="O179" s="920"/>
      <c r="P179" s="920"/>
      <c r="Q179" s="920"/>
      <c r="R179" s="921"/>
      <c r="S179" s="920"/>
      <c r="T179" s="920"/>
      <c r="U179" s="908" t="s">
        <v>506</v>
      </c>
      <c r="V179" s="893" t="s">
        <v>124</v>
      </c>
      <c r="W179" s="917" t="s">
        <v>498</v>
      </c>
      <c r="X179" s="895"/>
      <c r="Y179" s="895"/>
      <c r="Z179" s="895"/>
      <c r="AA179" s="895"/>
      <c r="AB179" s="895"/>
      <c r="AC179" s="895"/>
      <c r="AD179" s="895"/>
      <c r="AE179" s="895"/>
      <c r="AF179" s="895"/>
      <c r="AG179" s="895"/>
      <c r="AH179" s="895"/>
      <c r="AI179" s="895"/>
      <c r="AJ179" s="895"/>
      <c r="AK179" s="895"/>
      <c r="AL179" s="895"/>
      <c r="AM179" s="895"/>
      <c r="AN179" s="895"/>
      <c r="AO179" s="895"/>
      <c r="AP179" s="895"/>
      <c r="AQ179" s="895"/>
      <c r="AR179" s="895"/>
      <c r="AS179" s="895"/>
      <c r="AT179" s="895"/>
      <c r="AU179" s="895"/>
      <c r="AV179" s="895"/>
      <c r="AW179" s="895"/>
      <c r="AX179" s="895"/>
      <c r="AY179" s="895"/>
      <c r="AZ179" s="895"/>
      <c r="BA179" s="895"/>
      <c r="BB179" s="895"/>
      <c r="BC179" s="895"/>
      <c r="BD179" s="895"/>
      <c r="BE179" s="895"/>
      <c r="BF179" s="895"/>
      <c r="BG179" s="895"/>
      <c r="BH179" s="895"/>
      <c r="BI179" s="895"/>
      <c r="BJ179" s="895"/>
      <c r="BK179" s="895"/>
      <c r="BL179" s="895"/>
      <c r="BM179" s="895"/>
      <c r="BN179" s="895"/>
      <c r="BO179" s="895"/>
      <c r="BP179" s="895"/>
      <c r="BQ179" s="895"/>
      <c r="BR179" s="895"/>
      <c r="BS179" s="895"/>
      <c r="BT179" s="895"/>
      <c r="BU179" s="895"/>
      <c r="BV179" s="895"/>
      <c r="BW179" s="895"/>
      <c r="BX179" s="895"/>
      <c r="BY179" s="895"/>
      <c r="BZ179" s="895"/>
      <c r="CA179" s="895"/>
      <c r="CB179" s="895"/>
      <c r="CC179" s="895"/>
      <c r="CD179" s="895"/>
      <c r="CE179" s="895"/>
      <c r="CF179" s="895"/>
      <c r="CG179" s="895"/>
      <c r="CH179" s="895"/>
      <c r="CI179" s="895"/>
      <c r="CJ179" s="895"/>
      <c r="CK179" s="895"/>
      <c r="CL179" s="895"/>
      <c r="CM179" s="895"/>
      <c r="CN179" s="895"/>
      <c r="CO179" s="895"/>
      <c r="CP179" s="895"/>
      <c r="CQ179" s="895"/>
      <c r="CR179" s="895"/>
      <c r="CS179" s="895"/>
      <c r="CT179" s="895"/>
      <c r="CU179" s="895"/>
      <c r="CV179" s="895"/>
      <c r="CW179" s="895"/>
      <c r="CX179" s="895"/>
      <c r="CY179" s="945"/>
      <c r="CZ179" s="944"/>
      <c r="DA179" s="895"/>
      <c r="DB179" s="895"/>
      <c r="DC179" s="895"/>
      <c r="DD179" s="895"/>
      <c r="DE179" s="895"/>
      <c r="DF179" s="895"/>
      <c r="DG179" s="895"/>
      <c r="DH179" s="895"/>
      <c r="DI179" s="895"/>
      <c r="DJ179" s="895"/>
      <c r="DK179" s="895"/>
      <c r="DL179" s="895"/>
      <c r="DM179" s="895"/>
      <c r="DN179" s="895"/>
      <c r="DO179" s="895"/>
      <c r="DP179" s="895"/>
      <c r="DQ179" s="895"/>
      <c r="DR179" s="895"/>
      <c r="DS179" s="895"/>
      <c r="DT179" s="895"/>
      <c r="DU179" s="895"/>
      <c r="DV179" s="895"/>
      <c r="DW179" s="895"/>
    </row>
    <row r="180" spans="2:127" x14ac:dyDescent="0.2">
      <c r="B180" s="924"/>
      <c r="C180" s="919"/>
      <c r="D180" s="920"/>
      <c r="E180" s="920"/>
      <c r="F180" s="920"/>
      <c r="G180" s="920"/>
      <c r="H180" s="920"/>
      <c r="I180" s="920"/>
      <c r="J180" s="920"/>
      <c r="K180" s="920"/>
      <c r="L180" s="920"/>
      <c r="M180" s="920"/>
      <c r="N180" s="920"/>
      <c r="O180" s="920"/>
      <c r="P180" s="920"/>
      <c r="Q180" s="920"/>
      <c r="R180" s="921"/>
      <c r="S180" s="920"/>
      <c r="T180" s="920"/>
      <c r="U180" s="925" t="s">
        <v>507</v>
      </c>
      <c r="V180" s="893" t="s">
        <v>124</v>
      </c>
      <c r="W180" s="917" t="s">
        <v>498</v>
      </c>
      <c r="X180" s="946"/>
      <c r="Y180" s="946"/>
      <c r="Z180" s="946"/>
      <c r="AA180" s="946"/>
      <c r="AB180" s="946"/>
      <c r="AC180" s="946"/>
      <c r="AD180" s="946"/>
      <c r="AE180" s="946"/>
      <c r="AF180" s="946"/>
      <c r="AG180" s="946"/>
      <c r="AH180" s="946"/>
      <c r="AI180" s="946"/>
      <c r="AJ180" s="946"/>
      <c r="AK180" s="946"/>
      <c r="AL180" s="946"/>
      <c r="AM180" s="946"/>
      <c r="AN180" s="946"/>
      <c r="AO180" s="946"/>
      <c r="AP180" s="946"/>
      <c r="AQ180" s="946"/>
      <c r="AR180" s="946"/>
      <c r="AS180" s="946"/>
      <c r="AT180" s="946"/>
      <c r="AU180" s="946"/>
      <c r="AV180" s="946"/>
      <c r="AW180" s="946"/>
      <c r="AX180" s="946"/>
      <c r="AY180" s="946"/>
      <c r="AZ180" s="946"/>
      <c r="BA180" s="946"/>
      <c r="BB180" s="946"/>
      <c r="BC180" s="946"/>
      <c r="BD180" s="946"/>
      <c r="BE180" s="946"/>
      <c r="BF180" s="946"/>
      <c r="BG180" s="946"/>
      <c r="BH180" s="946"/>
      <c r="BI180" s="946"/>
      <c r="BJ180" s="946"/>
      <c r="BK180" s="946"/>
      <c r="BL180" s="946"/>
      <c r="BM180" s="946"/>
      <c r="BN180" s="946"/>
      <c r="BO180" s="946"/>
      <c r="BP180" s="946"/>
      <c r="BQ180" s="946"/>
      <c r="BR180" s="946"/>
      <c r="BS180" s="946"/>
      <c r="BT180" s="946"/>
      <c r="BU180" s="946"/>
      <c r="BV180" s="946"/>
      <c r="BW180" s="946"/>
      <c r="BX180" s="946"/>
      <c r="BY180" s="946"/>
      <c r="BZ180" s="946"/>
      <c r="CA180" s="946"/>
      <c r="CB180" s="946"/>
      <c r="CC180" s="946"/>
      <c r="CD180" s="946"/>
      <c r="CE180" s="946"/>
      <c r="CF180" s="946"/>
      <c r="CG180" s="946"/>
      <c r="CH180" s="946"/>
      <c r="CI180" s="946"/>
      <c r="CJ180" s="946"/>
      <c r="CK180" s="946"/>
      <c r="CL180" s="946"/>
      <c r="CM180" s="946"/>
      <c r="CN180" s="946"/>
      <c r="CO180" s="946"/>
      <c r="CP180" s="946"/>
      <c r="CQ180" s="946"/>
      <c r="CR180" s="946"/>
      <c r="CS180" s="946"/>
      <c r="CT180" s="946"/>
      <c r="CU180" s="946"/>
      <c r="CV180" s="946"/>
      <c r="CW180" s="946"/>
      <c r="CX180" s="946"/>
      <c r="CY180" s="945"/>
      <c r="CZ180" s="944"/>
      <c r="DA180" s="946"/>
      <c r="DB180" s="946"/>
      <c r="DC180" s="946"/>
      <c r="DD180" s="946"/>
      <c r="DE180" s="946"/>
      <c r="DF180" s="946"/>
      <c r="DG180" s="946"/>
      <c r="DH180" s="946"/>
      <c r="DI180" s="946"/>
      <c r="DJ180" s="946"/>
      <c r="DK180" s="946"/>
      <c r="DL180" s="946"/>
      <c r="DM180" s="946"/>
      <c r="DN180" s="946"/>
      <c r="DO180" s="946"/>
      <c r="DP180" s="946"/>
      <c r="DQ180" s="946"/>
      <c r="DR180" s="946"/>
      <c r="DS180" s="946"/>
      <c r="DT180" s="946"/>
      <c r="DU180" s="946"/>
      <c r="DV180" s="946"/>
      <c r="DW180" s="946"/>
    </row>
    <row r="181" spans="2:127" ht="15.75" thickBot="1" x14ac:dyDescent="0.25">
      <c r="B181" s="929"/>
      <c r="C181" s="930"/>
      <c r="D181" s="931"/>
      <c r="E181" s="931"/>
      <c r="F181" s="931"/>
      <c r="G181" s="931"/>
      <c r="H181" s="931"/>
      <c r="I181" s="931"/>
      <c r="J181" s="931"/>
      <c r="K181" s="931"/>
      <c r="L181" s="931"/>
      <c r="M181" s="931"/>
      <c r="N181" s="931"/>
      <c r="O181" s="931"/>
      <c r="P181" s="931"/>
      <c r="Q181" s="931"/>
      <c r="R181" s="932"/>
      <c r="S181" s="931"/>
      <c r="T181" s="931"/>
      <c r="U181" s="933" t="s">
        <v>127</v>
      </c>
      <c r="V181" s="934" t="s">
        <v>508</v>
      </c>
      <c r="W181" s="935" t="s">
        <v>498</v>
      </c>
      <c r="X181" s="936">
        <f>SUM(X170:X180)</f>
        <v>107.744</v>
      </c>
      <c r="Y181" s="936">
        <f t="shared" ref="Y181:CJ181" si="56">SUM(Y170:Y180)</f>
        <v>165.36</v>
      </c>
      <c r="Z181" s="936">
        <f t="shared" si="56"/>
        <v>278.72000000000003</v>
      </c>
      <c r="AA181" s="936">
        <f t="shared" si="56"/>
        <v>288.08</v>
      </c>
      <c r="AB181" s="936">
        <f t="shared" si="56"/>
        <v>297.44</v>
      </c>
      <c r="AC181" s="936">
        <f t="shared" si="56"/>
        <v>306.8</v>
      </c>
      <c r="AD181" s="936">
        <f t="shared" si="56"/>
        <v>586.55600000000004</v>
      </c>
      <c r="AE181" s="936">
        <f t="shared" si="56"/>
        <v>874.67200000000003</v>
      </c>
      <c r="AF181" s="936">
        <f t="shared" si="56"/>
        <v>1442.5439999999999</v>
      </c>
      <c r="AG181" s="936">
        <f t="shared" si="56"/>
        <v>1489.4159999999999</v>
      </c>
      <c r="AH181" s="936">
        <f t="shared" si="56"/>
        <v>720.51600719999999</v>
      </c>
      <c r="AI181" s="936">
        <f t="shared" si="56"/>
        <v>720.51600719999999</v>
      </c>
      <c r="AJ181" s="936">
        <f t="shared" si="56"/>
        <v>720.51600719999999</v>
      </c>
      <c r="AK181" s="936">
        <f t="shared" si="56"/>
        <v>720.51600719999999</v>
      </c>
      <c r="AL181" s="936">
        <f t="shared" si="56"/>
        <v>757.51600719999999</v>
      </c>
      <c r="AM181" s="936">
        <f t="shared" si="56"/>
        <v>831.5160072000001</v>
      </c>
      <c r="AN181" s="936">
        <f t="shared" si="56"/>
        <v>1164.5160072000001</v>
      </c>
      <c r="AO181" s="936">
        <f t="shared" si="56"/>
        <v>831.5160072000001</v>
      </c>
      <c r="AP181" s="936">
        <f t="shared" si="56"/>
        <v>757.51600719999999</v>
      </c>
      <c r="AQ181" s="936">
        <f t="shared" si="56"/>
        <v>723.51600719999999</v>
      </c>
      <c r="AR181" s="936">
        <f t="shared" si="56"/>
        <v>728.01600719999999</v>
      </c>
      <c r="AS181" s="936">
        <f t="shared" si="56"/>
        <v>731.01600719999999</v>
      </c>
      <c r="AT181" s="936">
        <f t="shared" si="56"/>
        <v>728.01600719999999</v>
      </c>
      <c r="AU181" s="936">
        <f t="shared" si="56"/>
        <v>722.01600719999999</v>
      </c>
      <c r="AV181" s="936">
        <f t="shared" si="56"/>
        <v>757.51600719999999</v>
      </c>
      <c r="AW181" s="936">
        <f t="shared" si="56"/>
        <v>831.5160072000001</v>
      </c>
      <c r="AX181" s="936">
        <f t="shared" si="56"/>
        <v>1164.5160072000001</v>
      </c>
      <c r="AY181" s="936">
        <f t="shared" si="56"/>
        <v>831.5160072000001</v>
      </c>
      <c r="AZ181" s="936">
        <f t="shared" si="56"/>
        <v>757.51600719999999</v>
      </c>
      <c r="BA181" s="936">
        <f t="shared" si="56"/>
        <v>720.51600719999999</v>
      </c>
      <c r="BB181" s="936">
        <f t="shared" si="56"/>
        <v>720.51600719999999</v>
      </c>
      <c r="BC181" s="936">
        <f t="shared" si="56"/>
        <v>720.51600719999999</v>
      </c>
      <c r="BD181" s="936">
        <f t="shared" si="56"/>
        <v>720.51600719999999</v>
      </c>
      <c r="BE181" s="936">
        <f t="shared" si="56"/>
        <v>720.51600719999999</v>
      </c>
      <c r="BF181" s="936">
        <f t="shared" si="56"/>
        <v>720.51600719999999</v>
      </c>
      <c r="BG181" s="936">
        <f t="shared" si="56"/>
        <v>720.51600719999999</v>
      </c>
      <c r="BH181" s="936">
        <f t="shared" si="56"/>
        <v>720.51600719999999</v>
      </c>
      <c r="BI181" s="936">
        <f t="shared" si="56"/>
        <v>720.51600719999999</v>
      </c>
      <c r="BJ181" s="936">
        <f t="shared" si="56"/>
        <v>720.51600719999999</v>
      </c>
      <c r="BK181" s="936">
        <f t="shared" si="56"/>
        <v>760.51600719999999</v>
      </c>
      <c r="BL181" s="936">
        <f t="shared" si="56"/>
        <v>839.0160072000001</v>
      </c>
      <c r="BM181" s="936">
        <f t="shared" si="56"/>
        <v>1175.0160072000001</v>
      </c>
      <c r="BN181" s="936">
        <f t="shared" si="56"/>
        <v>839.0160072000001</v>
      </c>
      <c r="BO181" s="936">
        <f t="shared" si="56"/>
        <v>759.01600719999999</v>
      </c>
      <c r="BP181" s="936">
        <f t="shared" si="56"/>
        <v>720.51600719999999</v>
      </c>
      <c r="BQ181" s="936">
        <f t="shared" si="56"/>
        <v>720.51600719999999</v>
      </c>
      <c r="BR181" s="936">
        <f t="shared" si="56"/>
        <v>720.51600719999999</v>
      </c>
      <c r="BS181" s="936">
        <f t="shared" si="56"/>
        <v>720.51600719999999</v>
      </c>
      <c r="BT181" s="936">
        <f t="shared" si="56"/>
        <v>720.51600719999999</v>
      </c>
      <c r="BU181" s="936">
        <f t="shared" si="56"/>
        <v>757.51600719999999</v>
      </c>
      <c r="BV181" s="936">
        <f t="shared" si="56"/>
        <v>831.5160072000001</v>
      </c>
      <c r="BW181" s="936">
        <f t="shared" si="56"/>
        <v>1164.5160072000001</v>
      </c>
      <c r="BX181" s="936">
        <f t="shared" si="56"/>
        <v>831.5160072000001</v>
      </c>
      <c r="BY181" s="936">
        <f t="shared" si="56"/>
        <v>757.51600719999999</v>
      </c>
      <c r="BZ181" s="936">
        <f t="shared" si="56"/>
        <v>720.51600719999999</v>
      </c>
      <c r="CA181" s="936">
        <f t="shared" si="56"/>
        <v>720.51600719999999</v>
      </c>
      <c r="CB181" s="936">
        <f t="shared" si="56"/>
        <v>720.51600719999999</v>
      </c>
      <c r="CC181" s="936">
        <f t="shared" si="56"/>
        <v>720.51600719999999</v>
      </c>
      <c r="CD181" s="936">
        <f t="shared" si="56"/>
        <v>720.51600719999999</v>
      </c>
      <c r="CE181" s="936">
        <f t="shared" si="56"/>
        <v>734.51600719999999</v>
      </c>
      <c r="CF181" s="936">
        <f t="shared" si="56"/>
        <v>748.51600719999999</v>
      </c>
      <c r="CG181" s="936">
        <f t="shared" si="56"/>
        <v>776.51600719999999</v>
      </c>
      <c r="CH181" s="936">
        <f t="shared" si="56"/>
        <v>748.51600719999999</v>
      </c>
      <c r="CI181" s="936">
        <f t="shared" si="56"/>
        <v>734.51600719999999</v>
      </c>
      <c r="CJ181" s="936">
        <f t="shared" si="56"/>
        <v>757.51600719999999</v>
      </c>
      <c r="CK181" s="936">
        <f t="shared" ref="CK181:DW181" si="57">SUM(CK170:CK180)</f>
        <v>831.5160072000001</v>
      </c>
      <c r="CL181" s="936">
        <f t="shared" si="57"/>
        <v>1164.5160072000001</v>
      </c>
      <c r="CM181" s="936">
        <f t="shared" si="57"/>
        <v>831.5160072000001</v>
      </c>
      <c r="CN181" s="936">
        <f t="shared" si="57"/>
        <v>757.51600719999999</v>
      </c>
      <c r="CO181" s="936">
        <f t="shared" si="57"/>
        <v>720.51600719999999</v>
      </c>
      <c r="CP181" s="936">
        <f t="shared" si="57"/>
        <v>720.51600719999999</v>
      </c>
      <c r="CQ181" s="936">
        <f t="shared" si="57"/>
        <v>720.51600719999999</v>
      </c>
      <c r="CR181" s="936">
        <f t="shared" si="57"/>
        <v>720.51600719999999</v>
      </c>
      <c r="CS181" s="936">
        <f t="shared" si="57"/>
        <v>720.51600719999999</v>
      </c>
      <c r="CT181" s="936">
        <f t="shared" si="57"/>
        <v>757.51600719999999</v>
      </c>
      <c r="CU181" s="936">
        <f t="shared" si="57"/>
        <v>831.5160072000001</v>
      </c>
      <c r="CV181" s="936">
        <f t="shared" si="57"/>
        <v>1164.5160072000001</v>
      </c>
      <c r="CW181" s="936">
        <f t="shared" si="57"/>
        <v>831.5160072000001</v>
      </c>
      <c r="CX181" s="936">
        <f t="shared" si="57"/>
        <v>757.51600719999999</v>
      </c>
      <c r="CY181" s="937">
        <f t="shared" si="57"/>
        <v>720.51600719999999</v>
      </c>
      <c r="CZ181" s="937">
        <f t="shared" si="57"/>
        <v>0</v>
      </c>
      <c r="DA181" s="937">
        <f t="shared" si="57"/>
        <v>0</v>
      </c>
      <c r="DB181" s="937">
        <f t="shared" si="57"/>
        <v>0</v>
      </c>
      <c r="DC181" s="937">
        <f t="shared" si="57"/>
        <v>0</v>
      </c>
      <c r="DD181" s="937">
        <f t="shared" si="57"/>
        <v>0</v>
      </c>
      <c r="DE181" s="937">
        <f t="shared" si="57"/>
        <v>0</v>
      </c>
      <c r="DF181" s="937">
        <f t="shared" si="57"/>
        <v>0</v>
      </c>
      <c r="DG181" s="937">
        <f t="shared" si="57"/>
        <v>0</v>
      </c>
      <c r="DH181" s="937">
        <f t="shared" si="57"/>
        <v>0</v>
      </c>
      <c r="DI181" s="937">
        <f t="shared" si="57"/>
        <v>0</v>
      </c>
      <c r="DJ181" s="937">
        <f t="shared" si="57"/>
        <v>0</v>
      </c>
      <c r="DK181" s="937">
        <f t="shared" si="57"/>
        <v>0</v>
      </c>
      <c r="DL181" s="937">
        <f t="shared" si="57"/>
        <v>0</v>
      </c>
      <c r="DM181" s="937">
        <f t="shared" si="57"/>
        <v>0</v>
      </c>
      <c r="DN181" s="937">
        <f t="shared" si="57"/>
        <v>0</v>
      </c>
      <c r="DO181" s="937">
        <f t="shared" si="57"/>
        <v>0</v>
      </c>
      <c r="DP181" s="937">
        <f t="shared" si="57"/>
        <v>0</v>
      </c>
      <c r="DQ181" s="937">
        <f t="shared" si="57"/>
        <v>0</v>
      </c>
      <c r="DR181" s="937">
        <f t="shared" si="57"/>
        <v>0</v>
      </c>
      <c r="DS181" s="937">
        <f t="shared" si="57"/>
        <v>0</v>
      </c>
      <c r="DT181" s="937">
        <f t="shared" si="57"/>
        <v>0</v>
      </c>
      <c r="DU181" s="937">
        <f t="shared" si="57"/>
        <v>0</v>
      </c>
      <c r="DV181" s="937">
        <f t="shared" si="57"/>
        <v>0</v>
      </c>
      <c r="DW181" s="937">
        <f t="shared" si="57"/>
        <v>0</v>
      </c>
    </row>
    <row r="182" spans="2:127" ht="38.25" x14ac:dyDescent="0.2">
      <c r="B182" s="881"/>
      <c r="C182" s="943" t="s">
        <v>943</v>
      </c>
      <c r="D182" s="883" t="s">
        <v>918</v>
      </c>
      <c r="E182" s="884" t="s">
        <v>940</v>
      </c>
      <c r="F182" s="885" t="s">
        <v>780</v>
      </c>
      <c r="G182" s="886" t="s">
        <v>781</v>
      </c>
      <c r="H182" s="887" t="s">
        <v>495</v>
      </c>
      <c r="I182" s="888">
        <f>MAX(X182:AV182)</f>
        <v>50</v>
      </c>
      <c r="J182" s="887">
        <f>SUMPRODUCT($X$2:$CY$2,$X182:$CY182)*365</f>
        <v>363582.54201141419</v>
      </c>
      <c r="K182" s="887">
        <f>SUMPRODUCT($X$2:$CY$2,$X183:$CY183)+SUMPRODUCT($X$2:$CY$2,$X184:$CY184)+SUMPRODUCT($X$2:$CY$2,$X185:$CY185)</f>
        <v>24130.850438468209</v>
      </c>
      <c r="L182" s="887">
        <f>SUMPRODUCT($X$2:$CY$2,$X186:$CY186) +SUMPRODUCT($X$2:$CY$2,$X187:$CY187)</f>
        <v>48273.800557022005</v>
      </c>
      <c r="M182" s="887">
        <f>SUMPRODUCT($X$2:$CY$2,$X188:$CY188)</f>
        <v>0</v>
      </c>
      <c r="N182" s="887">
        <f>SUMPRODUCT($X$2:$CY$2,$X191:$CY191) +SUMPRODUCT($X$2:$CY$2,$X192:$CY192)</f>
        <v>0</v>
      </c>
      <c r="O182" s="887">
        <f>SUMPRODUCT($X$2:$CY$2,$X189:$CY189) +SUMPRODUCT($X$2:$CY$2,$X190:$CY190) +SUMPRODUCT($X$2:$CY$2,$X193:$CY193)</f>
        <v>0</v>
      </c>
      <c r="P182" s="887">
        <f>SUM(K182:O182)</f>
        <v>72404.650995490214</v>
      </c>
      <c r="Q182" s="887">
        <f>(SUM(K182:M182)*100000)/(J182*1000)</f>
        <v>19.914226517844515</v>
      </c>
      <c r="R182" s="889">
        <f>(P182*100000)/(J182*1000)</f>
        <v>19.914226517844515</v>
      </c>
      <c r="S182" s="890" t="s">
        <v>782</v>
      </c>
      <c r="T182" s="891" t="s">
        <v>782</v>
      </c>
      <c r="U182" s="892" t="s">
        <v>496</v>
      </c>
      <c r="V182" s="893" t="s">
        <v>124</v>
      </c>
      <c r="W182" s="894" t="s">
        <v>75</v>
      </c>
      <c r="X182" s="895"/>
      <c r="Y182" s="895"/>
      <c r="Z182" s="895"/>
      <c r="AA182" s="895"/>
      <c r="AB182" s="895"/>
      <c r="AC182" s="895"/>
      <c r="AD182" s="895"/>
      <c r="AE182" s="895"/>
      <c r="AF182" s="895"/>
      <c r="AG182" s="895"/>
      <c r="AH182" s="895">
        <v>50</v>
      </c>
      <c r="AI182" s="895">
        <v>50</v>
      </c>
      <c r="AJ182" s="895">
        <v>50</v>
      </c>
      <c r="AK182" s="895">
        <v>50</v>
      </c>
      <c r="AL182" s="895">
        <v>50</v>
      </c>
      <c r="AM182" s="895">
        <v>50</v>
      </c>
      <c r="AN182" s="895">
        <v>50</v>
      </c>
      <c r="AO182" s="895">
        <v>50</v>
      </c>
      <c r="AP182" s="895">
        <v>50</v>
      </c>
      <c r="AQ182" s="895">
        <v>50</v>
      </c>
      <c r="AR182" s="895">
        <v>50</v>
      </c>
      <c r="AS182" s="895">
        <v>50</v>
      </c>
      <c r="AT182" s="895">
        <v>50</v>
      </c>
      <c r="AU182" s="895">
        <v>50</v>
      </c>
      <c r="AV182" s="895">
        <v>50</v>
      </c>
      <c r="AW182" s="895">
        <v>50</v>
      </c>
      <c r="AX182" s="895">
        <v>50</v>
      </c>
      <c r="AY182" s="895">
        <v>50</v>
      </c>
      <c r="AZ182" s="895">
        <v>50</v>
      </c>
      <c r="BA182" s="895">
        <v>50</v>
      </c>
      <c r="BB182" s="895">
        <v>50</v>
      </c>
      <c r="BC182" s="895">
        <v>50</v>
      </c>
      <c r="BD182" s="895">
        <v>50</v>
      </c>
      <c r="BE182" s="895">
        <v>50</v>
      </c>
      <c r="BF182" s="895">
        <v>50</v>
      </c>
      <c r="BG182" s="895">
        <v>50</v>
      </c>
      <c r="BH182" s="895">
        <v>50</v>
      </c>
      <c r="BI182" s="895">
        <v>50</v>
      </c>
      <c r="BJ182" s="895">
        <v>50</v>
      </c>
      <c r="BK182" s="895">
        <v>50</v>
      </c>
      <c r="BL182" s="895">
        <v>50</v>
      </c>
      <c r="BM182" s="895">
        <v>50</v>
      </c>
      <c r="BN182" s="895">
        <v>50</v>
      </c>
      <c r="BO182" s="895">
        <v>50</v>
      </c>
      <c r="BP182" s="895">
        <v>50</v>
      </c>
      <c r="BQ182" s="895">
        <v>50</v>
      </c>
      <c r="BR182" s="895">
        <v>50</v>
      </c>
      <c r="BS182" s="895">
        <v>50</v>
      </c>
      <c r="BT182" s="895">
        <v>50</v>
      </c>
      <c r="BU182" s="895">
        <v>50</v>
      </c>
      <c r="BV182" s="895">
        <v>50</v>
      </c>
      <c r="BW182" s="895">
        <v>50</v>
      </c>
      <c r="BX182" s="895">
        <v>50</v>
      </c>
      <c r="BY182" s="895">
        <v>50</v>
      </c>
      <c r="BZ182" s="895">
        <v>50</v>
      </c>
      <c r="CA182" s="895">
        <v>50</v>
      </c>
      <c r="CB182" s="895">
        <v>50</v>
      </c>
      <c r="CC182" s="895">
        <v>50</v>
      </c>
      <c r="CD182" s="895">
        <v>50</v>
      </c>
      <c r="CE182" s="944">
        <v>50</v>
      </c>
      <c r="CF182" s="944">
        <v>50</v>
      </c>
      <c r="CG182" s="944">
        <v>50</v>
      </c>
      <c r="CH182" s="944">
        <v>50</v>
      </c>
      <c r="CI182" s="944">
        <v>50</v>
      </c>
      <c r="CJ182" s="944">
        <v>50</v>
      </c>
      <c r="CK182" s="944">
        <v>50</v>
      </c>
      <c r="CL182" s="944">
        <v>50</v>
      </c>
      <c r="CM182" s="944">
        <v>50</v>
      </c>
      <c r="CN182" s="944">
        <v>50</v>
      </c>
      <c r="CO182" s="944">
        <v>50</v>
      </c>
      <c r="CP182" s="944">
        <v>50</v>
      </c>
      <c r="CQ182" s="944">
        <v>50</v>
      </c>
      <c r="CR182" s="944">
        <v>50</v>
      </c>
      <c r="CS182" s="944">
        <v>50</v>
      </c>
      <c r="CT182" s="944">
        <v>50</v>
      </c>
      <c r="CU182" s="944">
        <v>50</v>
      </c>
      <c r="CV182" s="944">
        <v>50</v>
      </c>
      <c r="CW182" s="944">
        <v>50</v>
      </c>
      <c r="CX182" s="944">
        <v>50</v>
      </c>
      <c r="CY182" s="945">
        <v>50</v>
      </c>
      <c r="CZ182" s="944"/>
      <c r="DA182" s="944"/>
      <c r="DB182" s="944"/>
      <c r="DC182" s="944"/>
      <c r="DD182" s="944"/>
      <c r="DE182" s="944"/>
      <c r="DF182" s="944"/>
      <c r="DG182" s="944"/>
      <c r="DH182" s="944"/>
      <c r="DI182" s="944"/>
      <c r="DJ182" s="944"/>
      <c r="DK182" s="944"/>
      <c r="DL182" s="944"/>
      <c r="DM182" s="944"/>
      <c r="DN182" s="944"/>
      <c r="DO182" s="944"/>
      <c r="DP182" s="944"/>
      <c r="DQ182" s="944"/>
      <c r="DR182" s="944"/>
      <c r="DS182" s="944"/>
      <c r="DT182" s="944"/>
      <c r="DU182" s="944"/>
      <c r="DV182" s="944"/>
      <c r="DW182" s="895"/>
    </row>
    <row r="183" spans="2:127" x14ac:dyDescent="0.2">
      <c r="B183" s="903"/>
      <c r="C183" s="904"/>
      <c r="D183" s="905"/>
      <c r="E183" s="906"/>
      <c r="F183" s="906"/>
      <c r="G183" s="905"/>
      <c r="H183" s="906"/>
      <c r="I183" s="906"/>
      <c r="J183" s="906"/>
      <c r="K183" s="906"/>
      <c r="L183" s="906"/>
      <c r="M183" s="906"/>
      <c r="N183" s="906"/>
      <c r="O183" s="906"/>
      <c r="P183" s="906"/>
      <c r="Q183" s="906"/>
      <c r="R183" s="907"/>
      <c r="S183" s="906"/>
      <c r="T183" s="906"/>
      <c r="U183" s="908" t="s">
        <v>497</v>
      </c>
      <c r="V183" s="893" t="s">
        <v>124</v>
      </c>
      <c r="W183" s="894" t="s">
        <v>498</v>
      </c>
      <c r="X183" s="895">
        <v>260</v>
      </c>
      <c r="Y183" s="895">
        <v>390</v>
      </c>
      <c r="Z183" s="895">
        <v>650</v>
      </c>
      <c r="AA183" s="895">
        <v>650</v>
      </c>
      <c r="AB183" s="895">
        <v>650</v>
      </c>
      <c r="AC183" s="895">
        <v>650</v>
      </c>
      <c r="AD183" s="895">
        <v>1301</v>
      </c>
      <c r="AE183" s="895">
        <v>1951</v>
      </c>
      <c r="AF183" s="895">
        <v>3252</v>
      </c>
      <c r="AG183" s="895">
        <v>3252</v>
      </c>
      <c r="AH183" s="895"/>
      <c r="AI183" s="895"/>
      <c r="AJ183" s="895"/>
      <c r="AK183" s="895"/>
      <c r="AL183" s="895">
        <v>92.5</v>
      </c>
      <c r="AM183" s="895">
        <v>277.5</v>
      </c>
      <c r="AN183" s="895">
        <v>1110</v>
      </c>
      <c r="AO183" s="895">
        <v>277.5</v>
      </c>
      <c r="AP183" s="895">
        <v>92.5</v>
      </c>
      <c r="AQ183" s="895">
        <v>7.5</v>
      </c>
      <c r="AR183" s="895">
        <v>18.75</v>
      </c>
      <c r="AS183" s="895">
        <v>26.25</v>
      </c>
      <c r="AT183" s="895">
        <v>18.75</v>
      </c>
      <c r="AU183" s="895">
        <v>3.75</v>
      </c>
      <c r="AV183" s="895">
        <v>92.5</v>
      </c>
      <c r="AW183" s="895">
        <v>277.5</v>
      </c>
      <c r="AX183" s="895">
        <v>1110</v>
      </c>
      <c r="AY183" s="895">
        <v>277.5</v>
      </c>
      <c r="AZ183" s="895">
        <v>92.5</v>
      </c>
      <c r="BA183" s="895"/>
      <c r="BB183" s="895"/>
      <c r="BC183" s="895"/>
      <c r="BD183" s="895"/>
      <c r="BE183" s="895"/>
      <c r="BF183" s="895"/>
      <c r="BG183" s="895"/>
      <c r="BH183" s="895"/>
      <c r="BI183" s="895"/>
      <c r="BJ183" s="895"/>
      <c r="BK183" s="895">
        <v>100</v>
      </c>
      <c r="BL183" s="895">
        <v>296.25</v>
      </c>
      <c r="BM183" s="895">
        <v>1136.25</v>
      </c>
      <c r="BN183" s="895">
        <v>296.25</v>
      </c>
      <c r="BO183" s="895">
        <v>96.25</v>
      </c>
      <c r="BP183" s="895"/>
      <c r="BQ183" s="895"/>
      <c r="BR183" s="895"/>
      <c r="BS183" s="895"/>
      <c r="BT183" s="895"/>
      <c r="BU183" s="895">
        <v>92.5</v>
      </c>
      <c r="BV183" s="895">
        <v>277.5</v>
      </c>
      <c r="BW183" s="895">
        <v>1110</v>
      </c>
      <c r="BX183" s="895">
        <v>277.5</v>
      </c>
      <c r="BY183" s="895">
        <v>92.5</v>
      </c>
      <c r="BZ183" s="895"/>
      <c r="CA183" s="895"/>
      <c r="CB183" s="895"/>
      <c r="CC183" s="895"/>
      <c r="CD183" s="895"/>
      <c r="CE183" s="944">
        <v>35</v>
      </c>
      <c r="CF183" s="944">
        <v>70</v>
      </c>
      <c r="CG183" s="944">
        <v>140</v>
      </c>
      <c r="CH183" s="944">
        <v>70</v>
      </c>
      <c r="CI183" s="944">
        <v>35</v>
      </c>
      <c r="CJ183" s="944">
        <v>92.5</v>
      </c>
      <c r="CK183" s="944">
        <v>277.5</v>
      </c>
      <c r="CL183" s="944">
        <v>1110</v>
      </c>
      <c r="CM183" s="944">
        <v>277.5</v>
      </c>
      <c r="CN183" s="944">
        <v>92.5</v>
      </c>
      <c r="CO183" s="944"/>
      <c r="CP183" s="944"/>
      <c r="CQ183" s="944"/>
      <c r="CR183" s="944"/>
      <c r="CS183" s="944"/>
      <c r="CT183" s="944">
        <v>92.5</v>
      </c>
      <c r="CU183" s="944">
        <v>277.5</v>
      </c>
      <c r="CV183" s="944">
        <v>1110</v>
      </c>
      <c r="CW183" s="944">
        <v>277.5</v>
      </c>
      <c r="CX183" s="944">
        <v>92.5</v>
      </c>
      <c r="CY183" s="945"/>
      <c r="CZ183" s="944"/>
      <c r="DA183" s="944"/>
      <c r="DB183" s="944"/>
      <c r="DC183" s="944"/>
      <c r="DD183" s="944"/>
      <c r="DE183" s="944"/>
      <c r="DF183" s="944"/>
      <c r="DG183" s="944"/>
      <c r="DH183" s="944"/>
      <c r="DI183" s="944"/>
      <c r="DJ183" s="944"/>
      <c r="DK183" s="944"/>
      <c r="DL183" s="944"/>
      <c r="DM183" s="944"/>
      <c r="DN183" s="944"/>
      <c r="DO183" s="944"/>
      <c r="DP183" s="944"/>
      <c r="DQ183" s="944"/>
      <c r="DR183" s="944"/>
      <c r="DS183" s="944"/>
      <c r="DT183" s="944"/>
      <c r="DU183" s="944"/>
      <c r="DV183" s="944"/>
      <c r="DW183" s="895"/>
    </row>
    <row r="184" spans="2:127" x14ac:dyDescent="0.2">
      <c r="B184" s="909"/>
      <c r="C184" s="910"/>
      <c r="D184" s="911"/>
      <c r="E184" s="911"/>
      <c r="F184" s="911"/>
      <c r="G184" s="911"/>
      <c r="H184" s="911"/>
      <c r="I184" s="911"/>
      <c r="J184" s="911"/>
      <c r="K184" s="911"/>
      <c r="L184" s="911"/>
      <c r="M184" s="911"/>
      <c r="N184" s="911"/>
      <c r="O184" s="911"/>
      <c r="P184" s="911"/>
      <c r="Q184" s="911"/>
      <c r="R184" s="912"/>
      <c r="S184" s="911"/>
      <c r="T184" s="911"/>
      <c r="U184" s="908" t="s">
        <v>499</v>
      </c>
      <c r="V184" s="893" t="s">
        <v>124</v>
      </c>
      <c r="W184" s="894" t="s">
        <v>498</v>
      </c>
      <c r="X184" s="895"/>
      <c r="Y184" s="895"/>
      <c r="Z184" s="895"/>
      <c r="AA184" s="895"/>
      <c r="AB184" s="895"/>
      <c r="AC184" s="895"/>
      <c r="AD184" s="895"/>
      <c r="AE184" s="895"/>
      <c r="AF184" s="895"/>
      <c r="AG184" s="895"/>
      <c r="AH184" s="895"/>
      <c r="AI184" s="895"/>
      <c r="AJ184" s="895"/>
      <c r="AK184" s="895"/>
      <c r="AL184" s="895"/>
      <c r="AM184" s="895"/>
      <c r="AN184" s="895"/>
      <c r="AO184" s="895"/>
      <c r="AP184" s="895"/>
      <c r="AQ184" s="895"/>
      <c r="AR184" s="895"/>
      <c r="AS184" s="895"/>
      <c r="AT184" s="895"/>
      <c r="AU184" s="895"/>
      <c r="AV184" s="895"/>
      <c r="AW184" s="895"/>
      <c r="AX184" s="895"/>
      <c r="AY184" s="895"/>
      <c r="AZ184" s="895"/>
      <c r="BA184" s="895"/>
      <c r="BB184" s="895"/>
      <c r="BC184" s="895"/>
      <c r="BD184" s="895"/>
      <c r="BE184" s="895"/>
      <c r="BF184" s="895"/>
      <c r="BG184" s="895"/>
      <c r="BH184" s="895"/>
      <c r="BI184" s="895"/>
      <c r="BJ184" s="895"/>
      <c r="BK184" s="895"/>
      <c r="BL184" s="895"/>
      <c r="BM184" s="895"/>
      <c r="BN184" s="895"/>
      <c r="BO184" s="895"/>
      <c r="BP184" s="895"/>
      <c r="BQ184" s="895"/>
      <c r="BR184" s="895"/>
      <c r="BS184" s="895"/>
      <c r="BT184" s="895"/>
      <c r="BU184" s="895"/>
      <c r="BV184" s="895"/>
      <c r="BW184" s="895"/>
      <c r="BX184" s="895"/>
      <c r="BY184" s="895"/>
      <c r="BZ184" s="895"/>
      <c r="CA184" s="895"/>
      <c r="CB184" s="895"/>
      <c r="CC184" s="895"/>
      <c r="CD184" s="895"/>
      <c r="CE184" s="944"/>
      <c r="CF184" s="944"/>
      <c r="CG184" s="944"/>
      <c r="CH184" s="944"/>
      <c r="CI184" s="944"/>
      <c r="CJ184" s="944"/>
      <c r="CK184" s="944"/>
      <c r="CL184" s="944"/>
      <c r="CM184" s="944"/>
      <c r="CN184" s="944"/>
      <c r="CO184" s="944"/>
      <c r="CP184" s="944"/>
      <c r="CQ184" s="944"/>
      <c r="CR184" s="944"/>
      <c r="CS184" s="944"/>
      <c r="CT184" s="944"/>
      <c r="CU184" s="944"/>
      <c r="CV184" s="944"/>
      <c r="CW184" s="944"/>
      <c r="CX184" s="944"/>
      <c r="CY184" s="945"/>
      <c r="CZ184" s="944"/>
      <c r="DA184" s="944"/>
      <c r="DB184" s="944"/>
      <c r="DC184" s="944"/>
      <c r="DD184" s="944"/>
      <c r="DE184" s="944"/>
      <c r="DF184" s="944"/>
      <c r="DG184" s="944"/>
      <c r="DH184" s="944"/>
      <c r="DI184" s="944"/>
      <c r="DJ184" s="944"/>
      <c r="DK184" s="944"/>
      <c r="DL184" s="944"/>
      <c r="DM184" s="944"/>
      <c r="DN184" s="944"/>
      <c r="DO184" s="944"/>
      <c r="DP184" s="944"/>
      <c r="DQ184" s="944"/>
      <c r="DR184" s="944"/>
      <c r="DS184" s="944"/>
      <c r="DT184" s="944"/>
      <c r="DU184" s="944"/>
      <c r="DV184" s="944"/>
      <c r="DW184" s="895"/>
    </row>
    <row r="185" spans="2:127" x14ac:dyDescent="0.2">
      <c r="B185" s="909"/>
      <c r="C185" s="910"/>
      <c r="D185" s="911"/>
      <c r="E185" s="911"/>
      <c r="F185" s="911"/>
      <c r="G185" s="911"/>
      <c r="H185" s="911"/>
      <c r="I185" s="911"/>
      <c r="J185" s="911"/>
      <c r="K185" s="911"/>
      <c r="L185" s="911"/>
      <c r="M185" s="911"/>
      <c r="N185" s="911"/>
      <c r="O185" s="911"/>
      <c r="P185" s="911"/>
      <c r="Q185" s="911"/>
      <c r="R185" s="912"/>
      <c r="S185" s="911"/>
      <c r="T185" s="911"/>
      <c r="U185" s="908" t="s">
        <v>772</v>
      </c>
      <c r="V185" s="893" t="s">
        <v>124</v>
      </c>
      <c r="W185" s="894" t="s">
        <v>498</v>
      </c>
      <c r="X185" s="895">
        <v>9.36</v>
      </c>
      <c r="Y185" s="895">
        <v>23.4</v>
      </c>
      <c r="Z185" s="895">
        <v>46.8</v>
      </c>
      <c r="AA185" s="895">
        <v>70.2</v>
      </c>
      <c r="AB185" s="895">
        <v>93.6</v>
      </c>
      <c r="AC185" s="895">
        <v>117</v>
      </c>
      <c r="AD185" s="895">
        <v>163.83600000000001</v>
      </c>
      <c r="AE185" s="895">
        <v>234.072</v>
      </c>
      <c r="AF185" s="895">
        <v>351.14400000000001</v>
      </c>
      <c r="AG185" s="895">
        <v>468.21600000000001</v>
      </c>
      <c r="AH185" s="895">
        <v>468.21600000000001</v>
      </c>
      <c r="AI185" s="895">
        <v>468.21600000000001</v>
      </c>
      <c r="AJ185" s="895">
        <v>468.21600000000001</v>
      </c>
      <c r="AK185" s="895">
        <v>468.21600000000001</v>
      </c>
      <c r="AL185" s="895">
        <v>468.21600000000001</v>
      </c>
      <c r="AM185" s="895">
        <v>468.21600000000001</v>
      </c>
      <c r="AN185" s="895">
        <v>468.21600000000001</v>
      </c>
      <c r="AO185" s="895">
        <v>468.21600000000001</v>
      </c>
      <c r="AP185" s="895">
        <v>468.21600000000001</v>
      </c>
      <c r="AQ185" s="895">
        <v>468.21600000000001</v>
      </c>
      <c r="AR185" s="895">
        <v>468.21600000000001</v>
      </c>
      <c r="AS185" s="895">
        <v>468.21600000000001</v>
      </c>
      <c r="AT185" s="895">
        <v>468.21600000000001</v>
      </c>
      <c r="AU185" s="895">
        <v>468.21600000000001</v>
      </c>
      <c r="AV185" s="895">
        <v>468.21600000000001</v>
      </c>
      <c r="AW185" s="895">
        <v>468.21600000000001</v>
      </c>
      <c r="AX185" s="895">
        <v>468.21600000000001</v>
      </c>
      <c r="AY185" s="895">
        <v>468.21600000000001</v>
      </c>
      <c r="AZ185" s="895">
        <v>468.21600000000001</v>
      </c>
      <c r="BA185" s="895">
        <v>468.21600000000001</v>
      </c>
      <c r="BB185" s="895">
        <v>468.21600000000001</v>
      </c>
      <c r="BC185" s="895">
        <v>468.21600000000001</v>
      </c>
      <c r="BD185" s="895">
        <v>468.21600000000001</v>
      </c>
      <c r="BE185" s="895">
        <v>468.21600000000001</v>
      </c>
      <c r="BF185" s="895">
        <v>468.21600000000001</v>
      </c>
      <c r="BG185" s="895">
        <v>468.21600000000001</v>
      </c>
      <c r="BH185" s="895">
        <v>468.21600000000001</v>
      </c>
      <c r="BI185" s="895">
        <v>468.21600000000001</v>
      </c>
      <c r="BJ185" s="895">
        <v>468.21600000000001</v>
      </c>
      <c r="BK185" s="895">
        <v>468.21600000000001</v>
      </c>
      <c r="BL185" s="895">
        <v>468.21600000000001</v>
      </c>
      <c r="BM185" s="895">
        <v>468.21600000000001</v>
      </c>
      <c r="BN185" s="895">
        <v>468.21600000000001</v>
      </c>
      <c r="BO185" s="895">
        <v>468.21600000000001</v>
      </c>
      <c r="BP185" s="895">
        <v>468.21600000000001</v>
      </c>
      <c r="BQ185" s="895">
        <v>468.21600000000001</v>
      </c>
      <c r="BR185" s="895">
        <v>468.21600000000001</v>
      </c>
      <c r="BS185" s="895">
        <v>468.21600000000001</v>
      </c>
      <c r="BT185" s="895">
        <v>468.21600000000001</v>
      </c>
      <c r="BU185" s="895">
        <v>468.21600000000001</v>
      </c>
      <c r="BV185" s="895">
        <v>468.21600000000001</v>
      </c>
      <c r="BW185" s="895">
        <v>468.21600000000001</v>
      </c>
      <c r="BX185" s="895">
        <v>468.21600000000001</v>
      </c>
      <c r="BY185" s="895">
        <v>468.21600000000001</v>
      </c>
      <c r="BZ185" s="895">
        <v>468.21600000000001</v>
      </c>
      <c r="CA185" s="895">
        <v>468.21600000000001</v>
      </c>
      <c r="CB185" s="895">
        <v>468.21600000000001</v>
      </c>
      <c r="CC185" s="895">
        <v>468.21600000000001</v>
      </c>
      <c r="CD185" s="895">
        <v>468.21600000000001</v>
      </c>
      <c r="CE185" s="944">
        <v>468.21600000000001</v>
      </c>
      <c r="CF185" s="944">
        <v>468.21600000000001</v>
      </c>
      <c r="CG185" s="944">
        <v>468.21600000000001</v>
      </c>
      <c r="CH185" s="944">
        <v>468.21600000000001</v>
      </c>
      <c r="CI185" s="944">
        <v>468.21600000000001</v>
      </c>
      <c r="CJ185" s="944">
        <v>468.21600000000001</v>
      </c>
      <c r="CK185" s="944">
        <v>468.21600000000001</v>
      </c>
      <c r="CL185" s="944">
        <v>468.21600000000001</v>
      </c>
      <c r="CM185" s="944">
        <v>468.21600000000001</v>
      </c>
      <c r="CN185" s="944">
        <v>468.21600000000001</v>
      </c>
      <c r="CO185" s="944">
        <v>468.21600000000001</v>
      </c>
      <c r="CP185" s="944">
        <v>468.21600000000001</v>
      </c>
      <c r="CQ185" s="944">
        <v>468.21600000000001</v>
      </c>
      <c r="CR185" s="944">
        <v>468.21600000000001</v>
      </c>
      <c r="CS185" s="944">
        <v>468.21600000000001</v>
      </c>
      <c r="CT185" s="944">
        <v>468.21600000000001</v>
      </c>
      <c r="CU185" s="944">
        <v>468.21600000000001</v>
      </c>
      <c r="CV185" s="944">
        <v>468.21600000000001</v>
      </c>
      <c r="CW185" s="944">
        <v>468.21600000000001</v>
      </c>
      <c r="CX185" s="944">
        <v>468.21600000000001</v>
      </c>
      <c r="CY185" s="945">
        <v>468.21600000000001</v>
      </c>
      <c r="CZ185" s="944"/>
      <c r="DA185" s="944"/>
      <c r="DB185" s="944"/>
      <c r="DC185" s="944"/>
      <c r="DD185" s="944"/>
      <c r="DE185" s="944"/>
      <c r="DF185" s="944"/>
      <c r="DG185" s="944"/>
      <c r="DH185" s="944"/>
      <c r="DI185" s="944"/>
      <c r="DJ185" s="944"/>
      <c r="DK185" s="944"/>
      <c r="DL185" s="944"/>
      <c r="DM185" s="944"/>
      <c r="DN185" s="944"/>
      <c r="DO185" s="944"/>
      <c r="DP185" s="944"/>
      <c r="DQ185" s="944"/>
      <c r="DR185" s="944"/>
      <c r="DS185" s="944"/>
      <c r="DT185" s="944"/>
      <c r="DU185" s="944"/>
      <c r="DV185" s="944"/>
      <c r="DW185" s="895"/>
    </row>
    <row r="186" spans="2:127" x14ac:dyDescent="0.2">
      <c r="B186" s="913"/>
      <c r="C186" s="914"/>
      <c r="D186" s="915"/>
      <c r="E186" s="915"/>
      <c r="F186" s="915"/>
      <c r="G186" s="915"/>
      <c r="H186" s="915"/>
      <c r="I186" s="915"/>
      <c r="J186" s="915"/>
      <c r="K186" s="915"/>
      <c r="L186" s="915"/>
      <c r="M186" s="915"/>
      <c r="N186" s="915"/>
      <c r="O186" s="915"/>
      <c r="P186" s="915"/>
      <c r="Q186" s="915"/>
      <c r="R186" s="916"/>
      <c r="S186" s="915"/>
      <c r="T186" s="915"/>
      <c r="U186" s="908" t="s">
        <v>500</v>
      </c>
      <c r="V186" s="893" t="s">
        <v>124</v>
      </c>
      <c r="W186" s="917" t="s">
        <v>498</v>
      </c>
      <c r="X186" s="895"/>
      <c r="Y186" s="895"/>
      <c r="Z186" s="895"/>
      <c r="AA186" s="895"/>
      <c r="AB186" s="895"/>
      <c r="AC186" s="895"/>
      <c r="AD186" s="895"/>
      <c r="AE186" s="895"/>
      <c r="AF186" s="895"/>
      <c r="AG186" s="895"/>
      <c r="AH186" s="895">
        <v>0.60000720000000018</v>
      </c>
      <c r="AI186" s="895">
        <v>0.60000720000000018</v>
      </c>
      <c r="AJ186" s="895">
        <v>0.60000720000000018</v>
      </c>
      <c r="AK186" s="895">
        <v>0.60000720000000018</v>
      </c>
      <c r="AL186" s="895">
        <v>0.60000720000000018</v>
      </c>
      <c r="AM186" s="895">
        <v>0.60000720000000018</v>
      </c>
      <c r="AN186" s="895">
        <v>0.60000720000000018</v>
      </c>
      <c r="AO186" s="895">
        <v>0.60000720000000018</v>
      </c>
      <c r="AP186" s="895">
        <v>0.60000720000000018</v>
      </c>
      <c r="AQ186" s="895">
        <v>0.60000720000000018</v>
      </c>
      <c r="AR186" s="895">
        <v>0.60000720000000018</v>
      </c>
      <c r="AS186" s="895">
        <v>0.60000720000000018</v>
      </c>
      <c r="AT186" s="895">
        <v>0.60000720000000018</v>
      </c>
      <c r="AU186" s="895">
        <v>0.60000720000000018</v>
      </c>
      <c r="AV186" s="895">
        <v>0.60000720000000018</v>
      </c>
      <c r="AW186" s="895">
        <v>0.60000720000000018</v>
      </c>
      <c r="AX186" s="895">
        <v>0.60000720000000018</v>
      </c>
      <c r="AY186" s="895">
        <v>0.60000720000000018</v>
      </c>
      <c r="AZ186" s="895">
        <v>0.60000720000000018</v>
      </c>
      <c r="BA186" s="895">
        <v>0.60000720000000018</v>
      </c>
      <c r="BB186" s="895">
        <v>0.60000720000000018</v>
      </c>
      <c r="BC186" s="895">
        <v>0.60000720000000018</v>
      </c>
      <c r="BD186" s="895">
        <v>0.60000720000000018</v>
      </c>
      <c r="BE186" s="895">
        <v>0.60000720000000018</v>
      </c>
      <c r="BF186" s="895">
        <v>0.60000720000000018</v>
      </c>
      <c r="BG186" s="895">
        <v>0.60000720000000018</v>
      </c>
      <c r="BH186" s="895">
        <v>0.60000720000000018</v>
      </c>
      <c r="BI186" s="895">
        <v>0.60000720000000018</v>
      </c>
      <c r="BJ186" s="895">
        <v>0.60000720000000018</v>
      </c>
      <c r="BK186" s="895">
        <v>0.60000720000000018</v>
      </c>
      <c r="BL186" s="895">
        <v>0.60000720000000018</v>
      </c>
      <c r="BM186" s="895">
        <v>0.60000720000000018</v>
      </c>
      <c r="BN186" s="895">
        <v>0.60000720000000018</v>
      </c>
      <c r="BO186" s="895">
        <v>0.60000720000000018</v>
      </c>
      <c r="BP186" s="895">
        <v>0.60000720000000018</v>
      </c>
      <c r="BQ186" s="895">
        <v>0.60000720000000018</v>
      </c>
      <c r="BR186" s="895">
        <v>0.60000720000000018</v>
      </c>
      <c r="BS186" s="895">
        <v>0.60000720000000018</v>
      </c>
      <c r="BT186" s="895">
        <v>0.60000720000000018</v>
      </c>
      <c r="BU186" s="895">
        <v>0.60000720000000018</v>
      </c>
      <c r="BV186" s="895">
        <v>0.60000720000000018</v>
      </c>
      <c r="BW186" s="895">
        <v>0.60000720000000018</v>
      </c>
      <c r="BX186" s="895">
        <v>0.60000720000000018</v>
      </c>
      <c r="BY186" s="895">
        <v>0.60000720000000018</v>
      </c>
      <c r="BZ186" s="895">
        <v>0.60000720000000018</v>
      </c>
      <c r="CA186" s="895">
        <v>0.60000720000000018</v>
      </c>
      <c r="CB186" s="895">
        <v>0.60000720000000018</v>
      </c>
      <c r="CC186" s="895">
        <v>0.60000720000000018</v>
      </c>
      <c r="CD186" s="895">
        <v>0.60000720000000018</v>
      </c>
      <c r="CE186" s="944">
        <v>0.60000720000000018</v>
      </c>
      <c r="CF186" s="944">
        <v>0.60000720000000018</v>
      </c>
      <c r="CG186" s="944">
        <v>0.60000720000000018</v>
      </c>
      <c r="CH186" s="944">
        <v>0.60000720000000018</v>
      </c>
      <c r="CI186" s="944">
        <v>0.60000720000000018</v>
      </c>
      <c r="CJ186" s="944">
        <v>0.60000720000000018</v>
      </c>
      <c r="CK186" s="944">
        <v>0.60000720000000018</v>
      </c>
      <c r="CL186" s="944">
        <v>0.60000720000000018</v>
      </c>
      <c r="CM186" s="944">
        <v>0.60000720000000018</v>
      </c>
      <c r="CN186" s="944">
        <v>0.60000720000000018</v>
      </c>
      <c r="CO186" s="944">
        <v>0.60000720000000018</v>
      </c>
      <c r="CP186" s="944">
        <v>0.60000720000000018</v>
      </c>
      <c r="CQ186" s="944">
        <v>0.60000720000000018</v>
      </c>
      <c r="CR186" s="944">
        <v>0.60000720000000018</v>
      </c>
      <c r="CS186" s="944">
        <v>0.60000720000000018</v>
      </c>
      <c r="CT186" s="944">
        <v>0.60000720000000018</v>
      </c>
      <c r="CU186" s="944">
        <v>0.60000720000000018</v>
      </c>
      <c r="CV186" s="944">
        <v>0.60000720000000018</v>
      </c>
      <c r="CW186" s="944">
        <v>0.60000720000000018</v>
      </c>
      <c r="CX186" s="944">
        <v>0.60000720000000018</v>
      </c>
      <c r="CY186" s="945">
        <v>0.60000720000000018</v>
      </c>
      <c r="CZ186" s="944"/>
      <c r="DA186" s="944"/>
      <c r="DB186" s="944"/>
      <c r="DC186" s="944"/>
      <c r="DD186" s="944"/>
      <c r="DE186" s="944"/>
      <c r="DF186" s="944"/>
      <c r="DG186" s="944"/>
      <c r="DH186" s="944"/>
      <c r="DI186" s="944"/>
      <c r="DJ186" s="944"/>
      <c r="DK186" s="944"/>
      <c r="DL186" s="944"/>
      <c r="DM186" s="944"/>
      <c r="DN186" s="944"/>
      <c r="DO186" s="944"/>
      <c r="DP186" s="944"/>
      <c r="DQ186" s="944"/>
      <c r="DR186" s="944"/>
      <c r="DS186" s="944"/>
      <c r="DT186" s="944"/>
      <c r="DU186" s="944"/>
      <c r="DV186" s="944"/>
      <c r="DW186" s="895"/>
    </row>
    <row r="187" spans="2:127" x14ac:dyDescent="0.2">
      <c r="B187" s="918"/>
      <c r="C187" s="919"/>
      <c r="D187" s="920"/>
      <c r="E187" s="920"/>
      <c r="F187" s="920"/>
      <c r="G187" s="920"/>
      <c r="H187" s="920"/>
      <c r="I187" s="920"/>
      <c r="J187" s="920"/>
      <c r="K187" s="920"/>
      <c r="L187" s="920"/>
      <c r="M187" s="920"/>
      <c r="N187" s="920"/>
      <c r="O187" s="920"/>
      <c r="P187" s="920"/>
      <c r="Q187" s="920"/>
      <c r="R187" s="921"/>
      <c r="S187" s="920"/>
      <c r="T187" s="920"/>
      <c r="U187" s="908" t="s">
        <v>501</v>
      </c>
      <c r="V187" s="893" t="s">
        <v>124</v>
      </c>
      <c r="W187" s="917" t="s">
        <v>498</v>
      </c>
      <c r="X187" s="895"/>
      <c r="Y187" s="895"/>
      <c r="Z187" s="895"/>
      <c r="AA187" s="895"/>
      <c r="AB187" s="895"/>
      <c r="AC187" s="895"/>
      <c r="AD187" s="895"/>
      <c r="AE187" s="895"/>
      <c r="AF187" s="895"/>
      <c r="AG187" s="895"/>
      <c r="AH187" s="895">
        <v>2422.5</v>
      </c>
      <c r="AI187" s="895">
        <v>2422.5</v>
      </c>
      <c r="AJ187" s="895">
        <v>2422.5</v>
      </c>
      <c r="AK187" s="895">
        <v>2422.5</v>
      </c>
      <c r="AL187" s="895">
        <v>2422.5</v>
      </c>
      <c r="AM187" s="895">
        <v>2422.5</v>
      </c>
      <c r="AN187" s="895">
        <v>2422.5</v>
      </c>
      <c r="AO187" s="895">
        <v>2422.5</v>
      </c>
      <c r="AP187" s="895">
        <v>2422.5</v>
      </c>
      <c r="AQ187" s="895">
        <v>2422.5</v>
      </c>
      <c r="AR187" s="895">
        <v>2422.5</v>
      </c>
      <c r="AS187" s="895">
        <v>2422.5</v>
      </c>
      <c r="AT187" s="895">
        <v>2422.5</v>
      </c>
      <c r="AU187" s="895">
        <v>2422.5</v>
      </c>
      <c r="AV187" s="895">
        <v>2422.5</v>
      </c>
      <c r="AW187" s="895">
        <v>2422.5</v>
      </c>
      <c r="AX187" s="895">
        <v>2422.5</v>
      </c>
      <c r="AY187" s="895">
        <v>2422.5</v>
      </c>
      <c r="AZ187" s="895">
        <v>2422.5</v>
      </c>
      <c r="BA187" s="895">
        <v>2422.5</v>
      </c>
      <c r="BB187" s="895">
        <v>2422.5</v>
      </c>
      <c r="BC187" s="895">
        <v>2422.5</v>
      </c>
      <c r="BD187" s="895">
        <v>2422.5</v>
      </c>
      <c r="BE187" s="895">
        <v>2422.5</v>
      </c>
      <c r="BF187" s="895">
        <v>2422.5</v>
      </c>
      <c r="BG187" s="895">
        <v>2422.5</v>
      </c>
      <c r="BH187" s="895">
        <v>2422.5</v>
      </c>
      <c r="BI187" s="895">
        <v>2422.5</v>
      </c>
      <c r="BJ187" s="895">
        <v>2422.5</v>
      </c>
      <c r="BK187" s="895">
        <v>2422.5</v>
      </c>
      <c r="BL187" s="895">
        <v>2422.5</v>
      </c>
      <c r="BM187" s="895">
        <v>2422.5</v>
      </c>
      <c r="BN187" s="895">
        <v>2422.5</v>
      </c>
      <c r="BO187" s="895">
        <v>2422.5</v>
      </c>
      <c r="BP187" s="895">
        <v>2422.5</v>
      </c>
      <c r="BQ187" s="895">
        <v>2422.5</v>
      </c>
      <c r="BR187" s="895">
        <v>2422.5</v>
      </c>
      <c r="BS187" s="895">
        <v>2422.5</v>
      </c>
      <c r="BT187" s="895">
        <v>2422.5</v>
      </c>
      <c r="BU187" s="895">
        <v>2422.5</v>
      </c>
      <c r="BV187" s="895">
        <v>2422.5</v>
      </c>
      <c r="BW187" s="895">
        <v>2422.5</v>
      </c>
      <c r="BX187" s="895">
        <v>2422.5</v>
      </c>
      <c r="BY187" s="895">
        <v>2422.5</v>
      </c>
      <c r="BZ187" s="895">
        <v>2422.5</v>
      </c>
      <c r="CA187" s="895">
        <v>2422.5</v>
      </c>
      <c r="CB187" s="895">
        <v>2422.5</v>
      </c>
      <c r="CC187" s="895">
        <v>2422.5</v>
      </c>
      <c r="CD187" s="895">
        <v>2422.5</v>
      </c>
      <c r="CE187" s="895">
        <v>2422.5</v>
      </c>
      <c r="CF187" s="895">
        <v>2422.5</v>
      </c>
      <c r="CG187" s="895">
        <v>2422.5</v>
      </c>
      <c r="CH187" s="895">
        <v>2422.5</v>
      </c>
      <c r="CI187" s="895">
        <v>2422.5</v>
      </c>
      <c r="CJ187" s="895">
        <v>2422.5</v>
      </c>
      <c r="CK187" s="895">
        <v>2422.5</v>
      </c>
      <c r="CL187" s="895">
        <v>2422.5</v>
      </c>
      <c r="CM187" s="895">
        <v>2422.5</v>
      </c>
      <c r="CN187" s="895">
        <v>2422.5</v>
      </c>
      <c r="CO187" s="895">
        <v>2422.5</v>
      </c>
      <c r="CP187" s="895">
        <v>2422.5</v>
      </c>
      <c r="CQ187" s="895">
        <v>2422.5</v>
      </c>
      <c r="CR187" s="895">
        <v>2422.5</v>
      </c>
      <c r="CS187" s="895">
        <v>2422.5</v>
      </c>
      <c r="CT187" s="895">
        <v>2422.5</v>
      </c>
      <c r="CU187" s="895">
        <v>2422.5</v>
      </c>
      <c r="CV187" s="895">
        <v>2422.5</v>
      </c>
      <c r="CW187" s="895">
        <v>2422.5</v>
      </c>
      <c r="CX187" s="895">
        <v>2422.5</v>
      </c>
      <c r="CY187" s="945">
        <v>2422.5</v>
      </c>
      <c r="CZ187" s="944"/>
      <c r="DA187" s="895"/>
      <c r="DB187" s="895"/>
      <c r="DC187" s="895"/>
      <c r="DD187" s="895"/>
      <c r="DE187" s="895"/>
      <c r="DF187" s="895"/>
      <c r="DG187" s="895"/>
      <c r="DH187" s="895"/>
      <c r="DI187" s="895"/>
      <c r="DJ187" s="895"/>
      <c r="DK187" s="895"/>
      <c r="DL187" s="895"/>
      <c r="DM187" s="895"/>
      <c r="DN187" s="895"/>
      <c r="DO187" s="895"/>
      <c r="DP187" s="895"/>
      <c r="DQ187" s="895"/>
      <c r="DR187" s="895"/>
      <c r="DS187" s="895"/>
      <c r="DT187" s="895"/>
      <c r="DU187" s="895"/>
      <c r="DV187" s="895"/>
      <c r="DW187" s="895"/>
    </row>
    <row r="188" spans="2:127" x14ac:dyDescent="0.2">
      <c r="B188" s="918"/>
      <c r="C188" s="919"/>
      <c r="D188" s="920"/>
      <c r="E188" s="920"/>
      <c r="F188" s="920"/>
      <c r="G188" s="920"/>
      <c r="H188" s="920"/>
      <c r="I188" s="920"/>
      <c r="J188" s="920"/>
      <c r="K188" s="920"/>
      <c r="L188" s="920"/>
      <c r="M188" s="920"/>
      <c r="N188" s="920"/>
      <c r="O188" s="920"/>
      <c r="P188" s="920"/>
      <c r="Q188" s="920"/>
      <c r="R188" s="921"/>
      <c r="S188" s="920"/>
      <c r="T188" s="920"/>
      <c r="U188" s="922" t="s">
        <v>502</v>
      </c>
      <c r="V188" s="923" t="s">
        <v>124</v>
      </c>
      <c r="W188" s="917" t="s">
        <v>498</v>
      </c>
      <c r="X188" s="895"/>
      <c r="Y188" s="895"/>
      <c r="Z188" s="895"/>
      <c r="AA188" s="895"/>
      <c r="AB188" s="895"/>
      <c r="AC188" s="895"/>
      <c r="AD188" s="895"/>
      <c r="AE188" s="895"/>
      <c r="AF188" s="895"/>
      <c r="AG188" s="895"/>
      <c r="AH188" s="895"/>
      <c r="AI188" s="895"/>
      <c r="AJ188" s="895"/>
      <c r="AK188" s="895"/>
      <c r="AL188" s="895"/>
      <c r="AM188" s="895"/>
      <c r="AN188" s="895"/>
      <c r="AO188" s="895"/>
      <c r="AP188" s="895"/>
      <c r="AQ188" s="895"/>
      <c r="AR188" s="895"/>
      <c r="AS188" s="895"/>
      <c r="AT188" s="895"/>
      <c r="AU188" s="895"/>
      <c r="AV188" s="895"/>
      <c r="AW188" s="895"/>
      <c r="AX188" s="895"/>
      <c r="AY188" s="895"/>
      <c r="AZ188" s="895"/>
      <c r="BA188" s="895"/>
      <c r="BB188" s="895"/>
      <c r="BC188" s="895"/>
      <c r="BD188" s="895"/>
      <c r="BE188" s="895"/>
      <c r="BF188" s="895"/>
      <c r="BG188" s="895"/>
      <c r="BH188" s="895"/>
      <c r="BI188" s="895"/>
      <c r="BJ188" s="895"/>
      <c r="BK188" s="895"/>
      <c r="BL188" s="895"/>
      <c r="BM188" s="895"/>
      <c r="BN188" s="895"/>
      <c r="BO188" s="895"/>
      <c r="BP188" s="895"/>
      <c r="BQ188" s="895"/>
      <c r="BR188" s="895"/>
      <c r="BS188" s="895"/>
      <c r="BT188" s="895"/>
      <c r="BU188" s="895"/>
      <c r="BV188" s="895"/>
      <c r="BW188" s="895"/>
      <c r="BX188" s="895"/>
      <c r="BY188" s="895"/>
      <c r="BZ188" s="895"/>
      <c r="CA188" s="895"/>
      <c r="CB188" s="895"/>
      <c r="CC188" s="895"/>
      <c r="CD188" s="895"/>
      <c r="CE188" s="895"/>
      <c r="CF188" s="895"/>
      <c r="CG188" s="895"/>
      <c r="CH188" s="895"/>
      <c r="CI188" s="895"/>
      <c r="CJ188" s="895"/>
      <c r="CK188" s="895"/>
      <c r="CL188" s="895"/>
      <c r="CM188" s="895"/>
      <c r="CN188" s="895"/>
      <c r="CO188" s="895"/>
      <c r="CP188" s="895"/>
      <c r="CQ188" s="895"/>
      <c r="CR188" s="895"/>
      <c r="CS188" s="895"/>
      <c r="CT188" s="895"/>
      <c r="CU188" s="895"/>
      <c r="CV188" s="895"/>
      <c r="CW188" s="895"/>
      <c r="CX188" s="895"/>
      <c r="CY188" s="945"/>
      <c r="CZ188" s="944"/>
      <c r="DA188" s="895"/>
      <c r="DB188" s="895"/>
      <c r="DC188" s="895"/>
      <c r="DD188" s="895"/>
      <c r="DE188" s="895"/>
      <c r="DF188" s="895"/>
      <c r="DG188" s="895"/>
      <c r="DH188" s="895"/>
      <c r="DI188" s="895"/>
      <c r="DJ188" s="895"/>
      <c r="DK188" s="895"/>
      <c r="DL188" s="895"/>
      <c r="DM188" s="895"/>
      <c r="DN188" s="895"/>
      <c r="DO188" s="895"/>
      <c r="DP188" s="895"/>
      <c r="DQ188" s="895"/>
      <c r="DR188" s="895"/>
      <c r="DS188" s="895"/>
      <c r="DT188" s="895"/>
      <c r="DU188" s="895"/>
      <c r="DV188" s="895"/>
      <c r="DW188" s="895"/>
    </row>
    <row r="189" spans="2:127" x14ac:dyDescent="0.2">
      <c r="B189" s="918"/>
      <c r="C189" s="919"/>
      <c r="D189" s="920"/>
      <c r="E189" s="920"/>
      <c r="F189" s="920"/>
      <c r="G189" s="920"/>
      <c r="H189" s="920"/>
      <c r="I189" s="920"/>
      <c r="J189" s="920"/>
      <c r="K189" s="920"/>
      <c r="L189" s="920"/>
      <c r="M189" s="920"/>
      <c r="N189" s="920"/>
      <c r="O189" s="920"/>
      <c r="P189" s="920"/>
      <c r="Q189" s="920"/>
      <c r="R189" s="921"/>
      <c r="S189" s="920"/>
      <c r="T189" s="920"/>
      <c r="U189" s="908" t="s">
        <v>503</v>
      </c>
      <c r="V189" s="893" t="s">
        <v>124</v>
      </c>
      <c r="W189" s="917" t="s">
        <v>498</v>
      </c>
      <c r="X189" s="895"/>
      <c r="Y189" s="895"/>
      <c r="Z189" s="895"/>
      <c r="AA189" s="895"/>
      <c r="AB189" s="895"/>
      <c r="AC189" s="895"/>
      <c r="AD189" s="895"/>
      <c r="AE189" s="895"/>
      <c r="AF189" s="895"/>
      <c r="AG189" s="895"/>
      <c r="AH189" s="895"/>
      <c r="AI189" s="895"/>
      <c r="AJ189" s="895"/>
      <c r="AK189" s="895"/>
      <c r="AL189" s="895"/>
      <c r="AM189" s="895"/>
      <c r="AN189" s="895"/>
      <c r="AO189" s="895"/>
      <c r="AP189" s="895"/>
      <c r="AQ189" s="895"/>
      <c r="AR189" s="895"/>
      <c r="AS189" s="895"/>
      <c r="AT189" s="895"/>
      <c r="AU189" s="895"/>
      <c r="AV189" s="895"/>
      <c r="AW189" s="895"/>
      <c r="AX189" s="895"/>
      <c r="AY189" s="895"/>
      <c r="AZ189" s="895"/>
      <c r="BA189" s="895"/>
      <c r="BB189" s="895"/>
      <c r="BC189" s="895"/>
      <c r="BD189" s="895"/>
      <c r="BE189" s="895"/>
      <c r="BF189" s="895"/>
      <c r="BG189" s="895"/>
      <c r="BH189" s="895"/>
      <c r="BI189" s="895"/>
      <c r="BJ189" s="895"/>
      <c r="BK189" s="895"/>
      <c r="BL189" s="895"/>
      <c r="BM189" s="895"/>
      <c r="BN189" s="895"/>
      <c r="BO189" s="895"/>
      <c r="BP189" s="895"/>
      <c r="BQ189" s="895"/>
      <c r="BR189" s="895"/>
      <c r="BS189" s="895"/>
      <c r="BT189" s="895"/>
      <c r="BU189" s="895"/>
      <c r="BV189" s="895"/>
      <c r="BW189" s="895"/>
      <c r="BX189" s="895"/>
      <c r="BY189" s="895"/>
      <c r="BZ189" s="895"/>
      <c r="CA189" s="895"/>
      <c r="CB189" s="895"/>
      <c r="CC189" s="895"/>
      <c r="CD189" s="895"/>
      <c r="CE189" s="895"/>
      <c r="CF189" s="895"/>
      <c r="CG189" s="895"/>
      <c r="CH189" s="895"/>
      <c r="CI189" s="895"/>
      <c r="CJ189" s="895"/>
      <c r="CK189" s="895"/>
      <c r="CL189" s="895"/>
      <c r="CM189" s="895"/>
      <c r="CN189" s="895"/>
      <c r="CO189" s="895"/>
      <c r="CP189" s="895"/>
      <c r="CQ189" s="895"/>
      <c r="CR189" s="895"/>
      <c r="CS189" s="895"/>
      <c r="CT189" s="895"/>
      <c r="CU189" s="895"/>
      <c r="CV189" s="895"/>
      <c r="CW189" s="895"/>
      <c r="CX189" s="895"/>
      <c r="CY189" s="945"/>
      <c r="CZ189" s="944"/>
      <c r="DA189" s="895"/>
      <c r="DB189" s="895"/>
      <c r="DC189" s="895"/>
      <c r="DD189" s="895"/>
      <c r="DE189" s="895"/>
      <c r="DF189" s="895"/>
      <c r="DG189" s="895"/>
      <c r="DH189" s="895"/>
      <c r="DI189" s="895"/>
      <c r="DJ189" s="895"/>
      <c r="DK189" s="895"/>
      <c r="DL189" s="895"/>
      <c r="DM189" s="895"/>
      <c r="DN189" s="895"/>
      <c r="DO189" s="895"/>
      <c r="DP189" s="895"/>
      <c r="DQ189" s="895"/>
      <c r="DR189" s="895"/>
      <c r="DS189" s="895"/>
      <c r="DT189" s="895"/>
      <c r="DU189" s="895"/>
      <c r="DV189" s="895"/>
      <c r="DW189" s="895"/>
    </row>
    <row r="190" spans="2:127" x14ac:dyDescent="0.2">
      <c r="B190" s="924"/>
      <c r="C190" s="919"/>
      <c r="D190" s="920"/>
      <c r="E190" s="920"/>
      <c r="F190" s="920"/>
      <c r="G190" s="920"/>
      <c r="H190" s="920"/>
      <c r="I190" s="920"/>
      <c r="J190" s="920"/>
      <c r="K190" s="920"/>
      <c r="L190" s="920"/>
      <c r="M190" s="920"/>
      <c r="N190" s="920"/>
      <c r="O190" s="920"/>
      <c r="P190" s="920"/>
      <c r="Q190" s="920"/>
      <c r="R190" s="921"/>
      <c r="S190" s="920"/>
      <c r="T190" s="920"/>
      <c r="U190" s="908" t="s">
        <v>504</v>
      </c>
      <c r="V190" s="893" t="s">
        <v>124</v>
      </c>
      <c r="W190" s="917" t="s">
        <v>498</v>
      </c>
      <c r="X190" s="895"/>
      <c r="Y190" s="895"/>
      <c r="Z190" s="895"/>
      <c r="AA190" s="895"/>
      <c r="AB190" s="895"/>
      <c r="AC190" s="895"/>
      <c r="AD190" s="895"/>
      <c r="AE190" s="895"/>
      <c r="AF190" s="895"/>
      <c r="AG190" s="895"/>
      <c r="AH190" s="895"/>
      <c r="AI190" s="895"/>
      <c r="AJ190" s="895"/>
      <c r="AK190" s="895"/>
      <c r="AL190" s="895"/>
      <c r="AM190" s="895"/>
      <c r="AN190" s="895"/>
      <c r="AO190" s="895"/>
      <c r="AP190" s="895"/>
      <c r="AQ190" s="895"/>
      <c r="AR190" s="895"/>
      <c r="AS190" s="895"/>
      <c r="AT190" s="895"/>
      <c r="AU190" s="895"/>
      <c r="AV190" s="895"/>
      <c r="AW190" s="895"/>
      <c r="AX190" s="895"/>
      <c r="AY190" s="895"/>
      <c r="AZ190" s="895"/>
      <c r="BA190" s="895"/>
      <c r="BB190" s="895"/>
      <c r="BC190" s="895"/>
      <c r="BD190" s="895"/>
      <c r="BE190" s="895"/>
      <c r="BF190" s="895"/>
      <c r="BG190" s="895"/>
      <c r="BH190" s="895"/>
      <c r="BI190" s="895"/>
      <c r="BJ190" s="895"/>
      <c r="BK190" s="895"/>
      <c r="BL190" s="895"/>
      <c r="BM190" s="895"/>
      <c r="BN190" s="895"/>
      <c r="BO190" s="895"/>
      <c r="BP190" s="895"/>
      <c r="BQ190" s="895"/>
      <c r="BR190" s="895"/>
      <c r="BS190" s="895"/>
      <c r="BT190" s="895"/>
      <c r="BU190" s="895"/>
      <c r="BV190" s="895"/>
      <c r="BW190" s="895"/>
      <c r="BX190" s="895"/>
      <c r="BY190" s="895"/>
      <c r="BZ190" s="895"/>
      <c r="CA190" s="895"/>
      <c r="CB190" s="895"/>
      <c r="CC190" s="895"/>
      <c r="CD190" s="895"/>
      <c r="CE190" s="895"/>
      <c r="CF190" s="895"/>
      <c r="CG190" s="895"/>
      <c r="CH190" s="895"/>
      <c r="CI190" s="895"/>
      <c r="CJ190" s="895"/>
      <c r="CK190" s="895"/>
      <c r="CL190" s="895"/>
      <c r="CM190" s="895"/>
      <c r="CN190" s="895"/>
      <c r="CO190" s="895"/>
      <c r="CP190" s="895"/>
      <c r="CQ190" s="895"/>
      <c r="CR190" s="895"/>
      <c r="CS190" s="895"/>
      <c r="CT190" s="895"/>
      <c r="CU190" s="895"/>
      <c r="CV190" s="895"/>
      <c r="CW190" s="895"/>
      <c r="CX190" s="895"/>
      <c r="CY190" s="945"/>
      <c r="CZ190" s="944"/>
      <c r="DA190" s="895"/>
      <c r="DB190" s="895"/>
      <c r="DC190" s="895"/>
      <c r="DD190" s="895"/>
      <c r="DE190" s="895"/>
      <c r="DF190" s="895"/>
      <c r="DG190" s="895"/>
      <c r="DH190" s="895"/>
      <c r="DI190" s="895"/>
      <c r="DJ190" s="895"/>
      <c r="DK190" s="895"/>
      <c r="DL190" s="895"/>
      <c r="DM190" s="895"/>
      <c r="DN190" s="895"/>
      <c r="DO190" s="895"/>
      <c r="DP190" s="895"/>
      <c r="DQ190" s="895"/>
      <c r="DR190" s="895"/>
      <c r="DS190" s="895"/>
      <c r="DT190" s="895"/>
      <c r="DU190" s="895"/>
      <c r="DV190" s="895"/>
      <c r="DW190" s="895"/>
    </row>
    <row r="191" spans="2:127" x14ac:dyDescent="0.2">
      <c r="B191" s="924"/>
      <c r="C191" s="919"/>
      <c r="D191" s="920"/>
      <c r="E191" s="920"/>
      <c r="F191" s="920"/>
      <c r="G191" s="920"/>
      <c r="H191" s="920"/>
      <c r="I191" s="920"/>
      <c r="J191" s="920"/>
      <c r="K191" s="920"/>
      <c r="L191" s="920"/>
      <c r="M191" s="920"/>
      <c r="N191" s="920"/>
      <c r="O191" s="920"/>
      <c r="P191" s="920"/>
      <c r="Q191" s="920"/>
      <c r="R191" s="921"/>
      <c r="S191" s="920"/>
      <c r="T191" s="920"/>
      <c r="U191" s="908" t="s">
        <v>505</v>
      </c>
      <c r="V191" s="893" t="s">
        <v>124</v>
      </c>
      <c r="W191" s="917" t="s">
        <v>498</v>
      </c>
      <c r="X191" s="895"/>
      <c r="Y191" s="895"/>
      <c r="Z191" s="895"/>
      <c r="AA191" s="895"/>
      <c r="AB191" s="895"/>
      <c r="AC191" s="895"/>
      <c r="AD191" s="895"/>
      <c r="AE191" s="895"/>
      <c r="AF191" s="895"/>
      <c r="AG191" s="895"/>
      <c r="AH191" s="895"/>
      <c r="AI191" s="895"/>
      <c r="AJ191" s="895"/>
      <c r="AK191" s="895"/>
      <c r="AL191" s="895"/>
      <c r="AM191" s="895"/>
      <c r="AN191" s="895"/>
      <c r="AO191" s="895"/>
      <c r="AP191" s="895"/>
      <c r="AQ191" s="895"/>
      <c r="AR191" s="895"/>
      <c r="AS191" s="895"/>
      <c r="AT191" s="895"/>
      <c r="AU191" s="895"/>
      <c r="AV191" s="895"/>
      <c r="AW191" s="895"/>
      <c r="AX191" s="895"/>
      <c r="AY191" s="895"/>
      <c r="AZ191" s="895"/>
      <c r="BA191" s="895"/>
      <c r="BB191" s="895"/>
      <c r="BC191" s="895"/>
      <c r="BD191" s="895"/>
      <c r="BE191" s="895"/>
      <c r="BF191" s="895"/>
      <c r="BG191" s="895"/>
      <c r="BH191" s="895"/>
      <c r="BI191" s="895"/>
      <c r="BJ191" s="895"/>
      <c r="BK191" s="895"/>
      <c r="BL191" s="895"/>
      <c r="BM191" s="895"/>
      <c r="BN191" s="895"/>
      <c r="BO191" s="895"/>
      <c r="BP191" s="895"/>
      <c r="BQ191" s="895"/>
      <c r="BR191" s="895"/>
      <c r="BS191" s="895"/>
      <c r="BT191" s="895"/>
      <c r="BU191" s="895"/>
      <c r="BV191" s="895"/>
      <c r="BW191" s="895"/>
      <c r="BX191" s="895"/>
      <c r="BY191" s="895"/>
      <c r="BZ191" s="895"/>
      <c r="CA191" s="895"/>
      <c r="CB191" s="895"/>
      <c r="CC191" s="895"/>
      <c r="CD191" s="895"/>
      <c r="CE191" s="895"/>
      <c r="CF191" s="895"/>
      <c r="CG191" s="895"/>
      <c r="CH191" s="895"/>
      <c r="CI191" s="895"/>
      <c r="CJ191" s="895"/>
      <c r="CK191" s="895"/>
      <c r="CL191" s="895"/>
      <c r="CM191" s="895"/>
      <c r="CN191" s="895"/>
      <c r="CO191" s="895"/>
      <c r="CP191" s="895"/>
      <c r="CQ191" s="895"/>
      <c r="CR191" s="895"/>
      <c r="CS191" s="895"/>
      <c r="CT191" s="895"/>
      <c r="CU191" s="895"/>
      <c r="CV191" s="895"/>
      <c r="CW191" s="895"/>
      <c r="CX191" s="895"/>
      <c r="CY191" s="945"/>
      <c r="CZ191" s="944"/>
      <c r="DA191" s="895"/>
      <c r="DB191" s="895"/>
      <c r="DC191" s="895"/>
      <c r="DD191" s="895"/>
      <c r="DE191" s="895"/>
      <c r="DF191" s="895"/>
      <c r="DG191" s="895"/>
      <c r="DH191" s="895"/>
      <c r="DI191" s="895"/>
      <c r="DJ191" s="895"/>
      <c r="DK191" s="895"/>
      <c r="DL191" s="895"/>
      <c r="DM191" s="895"/>
      <c r="DN191" s="895"/>
      <c r="DO191" s="895"/>
      <c r="DP191" s="895"/>
      <c r="DQ191" s="895"/>
      <c r="DR191" s="895"/>
      <c r="DS191" s="895"/>
      <c r="DT191" s="895"/>
      <c r="DU191" s="895"/>
      <c r="DV191" s="895"/>
      <c r="DW191" s="895"/>
    </row>
    <row r="192" spans="2:127" x14ac:dyDescent="0.2">
      <c r="B192" s="924"/>
      <c r="C192" s="919"/>
      <c r="D192" s="920"/>
      <c r="E192" s="920"/>
      <c r="F192" s="920"/>
      <c r="G192" s="920"/>
      <c r="H192" s="920"/>
      <c r="I192" s="920"/>
      <c r="J192" s="920"/>
      <c r="K192" s="920"/>
      <c r="L192" s="920"/>
      <c r="M192" s="920"/>
      <c r="N192" s="920"/>
      <c r="O192" s="920"/>
      <c r="P192" s="920"/>
      <c r="Q192" s="920"/>
      <c r="R192" s="921"/>
      <c r="S192" s="920"/>
      <c r="T192" s="920"/>
      <c r="U192" s="908" t="s">
        <v>506</v>
      </c>
      <c r="V192" s="893" t="s">
        <v>124</v>
      </c>
      <c r="W192" s="917" t="s">
        <v>498</v>
      </c>
      <c r="X192" s="895"/>
      <c r="Y192" s="895"/>
      <c r="Z192" s="895"/>
      <c r="AA192" s="895"/>
      <c r="AB192" s="895"/>
      <c r="AC192" s="895"/>
      <c r="AD192" s="895"/>
      <c r="AE192" s="895"/>
      <c r="AF192" s="895"/>
      <c r="AG192" s="895"/>
      <c r="AH192" s="895"/>
      <c r="AI192" s="895"/>
      <c r="AJ192" s="895"/>
      <c r="AK192" s="895"/>
      <c r="AL192" s="895"/>
      <c r="AM192" s="895"/>
      <c r="AN192" s="895"/>
      <c r="AO192" s="895"/>
      <c r="AP192" s="895"/>
      <c r="AQ192" s="895"/>
      <c r="AR192" s="895"/>
      <c r="AS192" s="895"/>
      <c r="AT192" s="895"/>
      <c r="AU192" s="895"/>
      <c r="AV192" s="895"/>
      <c r="AW192" s="895"/>
      <c r="AX192" s="895"/>
      <c r="AY192" s="895"/>
      <c r="AZ192" s="895"/>
      <c r="BA192" s="895"/>
      <c r="BB192" s="895"/>
      <c r="BC192" s="895"/>
      <c r="BD192" s="895"/>
      <c r="BE192" s="895"/>
      <c r="BF192" s="895"/>
      <c r="BG192" s="895"/>
      <c r="BH192" s="895"/>
      <c r="BI192" s="895"/>
      <c r="BJ192" s="895"/>
      <c r="BK192" s="895"/>
      <c r="BL192" s="895"/>
      <c r="BM192" s="895"/>
      <c r="BN192" s="895"/>
      <c r="BO192" s="895"/>
      <c r="BP192" s="895"/>
      <c r="BQ192" s="895"/>
      <c r="BR192" s="895"/>
      <c r="BS192" s="895"/>
      <c r="BT192" s="895"/>
      <c r="BU192" s="895"/>
      <c r="BV192" s="895"/>
      <c r="BW192" s="895"/>
      <c r="BX192" s="895"/>
      <c r="BY192" s="895"/>
      <c r="BZ192" s="895"/>
      <c r="CA192" s="895"/>
      <c r="CB192" s="895"/>
      <c r="CC192" s="895"/>
      <c r="CD192" s="895"/>
      <c r="CE192" s="895"/>
      <c r="CF192" s="895"/>
      <c r="CG192" s="895"/>
      <c r="CH192" s="895"/>
      <c r="CI192" s="895"/>
      <c r="CJ192" s="895"/>
      <c r="CK192" s="895"/>
      <c r="CL192" s="895"/>
      <c r="CM192" s="895"/>
      <c r="CN192" s="895"/>
      <c r="CO192" s="895"/>
      <c r="CP192" s="895"/>
      <c r="CQ192" s="895"/>
      <c r="CR192" s="895"/>
      <c r="CS192" s="895"/>
      <c r="CT192" s="895"/>
      <c r="CU192" s="895"/>
      <c r="CV192" s="895"/>
      <c r="CW192" s="895"/>
      <c r="CX192" s="895"/>
      <c r="CY192" s="945"/>
      <c r="CZ192" s="944"/>
      <c r="DA192" s="895"/>
      <c r="DB192" s="895"/>
      <c r="DC192" s="895"/>
      <c r="DD192" s="895"/>
      <c r="DE192" s="895"/>
      <c r="DF192" s="895"/>
      <c r="DG192" s="895"/>
      <c r="DH192" s="895"/>
      <c r="DI192" s="895"/>
      <c r="DJ192" s="895"/>
      <c r="DK192" s="895"/>
      <c r="DL192" s="895"/>
      <c r="DM192" s="895"/>
      <c r="DN192" s="895"/>
      <c r="DO192" s="895"/>
      <c r="DP192" s="895"/>
      <c r="DQ192" s="895"/>
      <c r="DR192" s="895"/>
      <c r="DS192" s="895"/>
      <c r="DT192" s="895"/>
      <c r="DU192" s="895"/>
      <c r="DV192" s="895"/>
      <c r="DW192" s="895"/>
    </row>
    <row r="193" spans="2:127" x14ac:dyDescent="0.2">
      <c r="B193" s="924"/>
      <c r="C193" s="919"/>
      <c r="D193" s="920"/>
      <c r="E193" s="920"/>
      <c r="F193" s="920"/>
      <c r="G193" s="920"/>
      <c r="H193" s="920"/>
      <c r="I193" s="920"/>
      <c r="J193" s="920"/>
      <c r="K193" s="920"/>
      <c r="L193" s="920"/>
      <c r="M193" s="920"/>
      <c r="N193" s="920"/>
      <c r="O193" s="920"/>
      <c r="P193" s="920"/>
      <c r="Q193" s="920"/>
      <c r="R193" s="921"/>
      <c r="S193" s="920"/>
      <c r="T193" s="920"/>
      <c r="U193" s="925" t="s">
        <v>507</v>
      </c>
      <c r="V193" s="893" t="s">
        <v>124</v>
      </c>
      <c r="W193" s="917" t="s">
        <v>498</v>
      </c>
      <c r="X193" s="946"/>
      <c r="Y193" s="946"/>
      <c r="Z193" s="946"/>
      <c r="AA193" s="946"/>
      <c r="AB193" s="946"/>
      <c r="AC193" s="946"/>
      <c r="AD193" s="946"/>
      <c r="AE193" s="946"/>
      <c r="AF193" s="946"/>
      <c r="AG193" s="946"/>
      <c r="AH193" s="946"/>
      <c r="AI193" s="946"/>
      <c r="AJ193" s="946"/>
      <c r="AK193" s="946"/>
      <c r="AL193" s="946"/>
      <c r="AM193" s="946"/>
      <c r="AN193" s="946"/>
      <c r="AO193" s="946"/>
      <c r="AP193" s="946"/>
      <c r="AQ193" s="946"/>
      <c r="AR193" s="946"/>
      <c r="AS193" s="946"/>
      <c r="AT193" s="946"/>
      <c r="AU193" s="946"/>
      <c r="AV193" s="946"/>
      <c r="AW193" s="946"/>
      <c r="AX193" s="946"/>
      <c r="AY193" s="946"/>
      <c r="AZ193" s="946"/>
      <c r="BA193" s="946"/>
      <c r="BB193" s="946"/>
      <c r="BC193" s="946"/>
      <c r="BD193" s="946"/>
      <c r="BE193" s="946"/>
      <c r="BF193" s="946"/>
      <c r="BG193" s="946"/>
      <c r="BH193" s="946"/>
      <c r="BI193" s="946"/>
      <c r="BJ193" s="946"/>
      <c r="BK193" s="946"/>
      <c r="BL193" s="946"/>
      <c r="BM193" s="946"/>
      <c r="BN193" s="946"/>
      <c r="BO193" s="946"/>
      <c r="BP193" s="946"/>
      <c r="BQ193" s="946"/>
      <c r="BR193" s="946"/>
      <c r="BS193" s="946"/>
      <c r="BT193" s="946"/>
      <c r="BU193" s="946"/>
      <c r="BV193" s="946"/>
      <c r="BW193" s="946"/>
      <c r="BX193" s="946"/>
      <c r="BY193" s="946"/>
      <c r="BZ193" s="946"/>
      <c r="CA193" s="946"/>
      <c r="CB193" s="946"/>
      <c r="CC193" s="946"/>
      <c r="CD193" s="946"/>
      <c r="CE193" s="946"/>
      <c r="CF193" s="946"/>
      <c r="CG193" s="946"/>
      <c r="CH193" s="946"/>
      <c r="CI193" s="946"/>
      <c r="CJ193" s="946"/>
      <c r="CK193" s="946"/>
      <c r="CL193" s="946"/>
      <c r="CM193" s="946"/>
      <c r="CN193" s="946"/>
      <c r="CO193" s="946"/>
      <c r="CP193" s="946"/>
      <c r="CQ193" s="946"/>
      <c r="CR193" s="946"/>
      <c r="CS193" s="946"/>
      <c r="CT193" s="946"/>
      <c r="CU193" s="946"/>
      <c r="CV193" s="946"/>
      <c r="CW193" s="946"/>
      <c r="CX193" s="946"/>
      <c r="CY193" s="945"/>
      <c r="CZ193" s="944"/>
      <c r="DA193" s="946"/>
      <c r="DB193" s="946"/>
      <c r="DC193" s="946"/>
      <c r="DD193" s="946"/>
      <c r="DE193" s="946"/>
      <c r="DF193" s="946"/>
      <c r="DG193" s="946"/>
      <c r="DH193" s="946"/>
      <c r="DI193" s="946"/>
      <c r="DJ193" s="946"/>
      <c r="DK193" s="946"/>
      <c r="DL193" s="946"/>
      <c r="DM193" s="946"/>
      <c r="DN193" s="946"/>
      <c r="DO193" s="946"/>
      <c r="DP193" s="946"/>
      <c r="DQ193" s="946"/>
      <c r="DR193" s="946"/>
      <c r="DS193" s="946"/>
      <c r="DT193" s="946"/>
      <c r="DU193" s="946"/>
      <c r="DV193" s="946"/>
      <c r="DW193" s="946"/>
    </row>
    <row r="194" spans="2:127" ht="15.75" thickBot="1" x14ac:dyDescent="0.25">
      <c r="B194" s="929"/>
      <c r="C194" s="930"/>
      <c r="D194" s="931"/>
      <c r="E194" s="931"/>
      <c r="F194" s="931"/>
      <c r="G194" s="931"/>
      <c r="H194" s="931"/>
      <c r="I194" s="931"/>
      <c r="J194" s="931"/>
      <c r="K194" s="931"/>
      <c r="L194" s="931"/>
      <c r="M194" s="931"/>
      <c r="N194" s="931"/>
      <c r="O194" s="931"/>
      <c r="P194" s="931"/>
      <c r="Q194" s="931"/>
      <c r="R194" s="932"/>
      <c r="S194" s="931"/>
      <c r="T194" s="931"/>
      <c r="U194" s="933" t="s">
        <v>127</v>
      </c>
      <c r="V194" s="934" t="s">
        <v>508</v>
      </c>
      <c r="W194" s="935" t="s">
        <v>498</v>
      </c>
      <c r="X194" s="936">
        <f>SUM(X183:X193)</f>
        <v>269.36</v>
      </c>
      <c r="Y194" s="936">
        <f t="shared" ref="Y194:CJ194" si="58">SUM(Y183:Y193)</f>
        <v>413.4</v>
      </c>
      <c r="Z194" s="936">
        <f t="shared" si="58"/>
        <v>696.8</v>
      </c>
      <c r="AA194" s="936">
        <f t="shared" si="58"/>
        <v>720.2</v>
      </c>
      <c r="AB194" s="936">
        <f t="shared" si="58"/>
        <v>743.6</v>
      </c>
      <c r="AC194" s="936">
        <f t="shared" si="58"/>
        <v>767</v>
      </c>
      <c r="AD194" s="936">
        <f t="shared" si="58"/>
        <v>1464.836</v>
      </c>
      <c r="AE194" s="936">
        <f t="shared" si="58"/>
        <v>2185.0720000000001</v>
      </c>
      <c r="AF194" s="936">
        <f t="shared" si="58"/>
        <v>3603.1440000000002</v>
      </c>
      <c r="AG194" s="936">
        <f t="shared" si="58"/>
        <v>3720.2159999999999</v>
      </c>
      <c r="AH194" s="936">
        <f t="shared" si="58"/>
        <v>2891.3160072000001</v>
      </c>
      <c r="AI194" s="936">
        <f t="shared" si="58"/>
        <v>2891.3160072000001</v>
      </c>
      <c r="AJ194" s="936">
        <f t="shared" si="58"/>
        <v>2891.3160072000001</v>
      </c>
      <c r="AK194" s="936">
        <f t="shared" si="58"/>
        <v>2891.3160072000001</v>
      </c>
      <c r="AL194" s="936">
        <f t="shared" si="58"/>
        <v>2983.8160072000001</v>
      </c>
      <c r="AM194" s="936">
        <f t="shared" si="58"/>
        <v>3168.8160072000001</v>
      </c>
      <c r="AN194" s="936">
        <f t="shared" si="58"/>
        <v>4001.3160072000001</v>
      </c>
      <c r="AO194" s="936">
        <f t="shared" si="58"/>
        <v>3168.8160072000001</v>
      </c>
      <c r="AP194" s="936">
        <f t="shared" si="58"/>
        <v>2983.8160072000001</v>
      </c>
      <c r="AQ194" s="936">
        <f t="shared" si="58"/>
        <v>2898.8160072000001</v>
      </c>
      <c r="AR194" s="936">
        <f t="shared" si="58"/>
        <v>2910.0660072000001</v>
      </c>
      <c r="AS194" s="936">
        <f t="shared" si="58"/>
        <v>2917.5660072000001</v>
      </c>
      <c r="AT194" s="936">
        <f t="shared" si="58"/>
        <v>2910.0660072000001</v>
      </c>
      <c r="AU194" s="936">
        <f t="shared" si="58"/>
        <v>2895.0660072000001</v>
      </c>
      <c r="AV194" s="936">
        <f t="shared" si="58"/>
        <v>2983.8160072000001</v>
      </c>
      <c r="AW194" s="936">
        <f t="shared" si="58"/>
        <v>3168.8160072000001</v>
      </c>
      <c r="AX194" s="936">
        <f t="shared" si="58"/>
        <v>4001.3160072000001</v>
      </c>
      <c r="AY194" s="936">
        <f t="shared" si="58"/>
        <v>3168.8160072000001</v>
      </c>
      <c r="AZ194" s="936">
        <f t="shared" si="58"/>
        <v>2983.8160072000001</v>
      </c>
      <c r="BA194" s="936">
        <f t="shared" si="58"/>
        <v>2891.3160072000001</v>
      </c>
      <c r="BB194" s="936">
        <f t="shared" si="58"/>
        <v>2891.3160072000001</v>
      </c>
      <c r="BC194" s="936">
        <f t="shared" si="58"/>
        <v>2891.3160072000001</v>
      </c>
      <c r="BD194" s="936">
        <f t="shared" si="58"/>
        <v>2891.3160072000001</v>
      </c>
      <c r="BE194" s="936">
        <f t="shared" si="58"/>
        <v>2891.3160072000001</v>
      </c>
      <c r="BF194" s="936">
        <f t="shared" si="58"/>
        <v>2891.3160072000001</v>
      </c>
      <c r="BG194" s="936">
        <f t="shared" si="58"/>
        <v>2891.3160072000001</v>
      </c>
      <c r="BH194" s="936">
        <f t="shared" si="58"/>
        <v>2891.3160072000001</v>
      </c>
      <c r="BI194" s="936">
        <f t="shared" si="58"/>
        <v>2891.3160072000001</v>
      </c>
      <c r="BJ194" s="936">
        <f t="shared" si="58"/>
        <v>2891.3160072000001</v>
      </c>
      <c r="BK194" s="936">
        <f t="shared" si="58"/>
        <v>2991.3160072000001</v>
      </c>
      <c r="BL194" s="936">
        <f t="shared" si="58"/>
        <v>3187.5660072000001</v>
      </c>
      <c r="BM194" s="936">
        <f t="shared" si="58"/>
        <v>4027.5660072000001</v>
      </c>
      <c r="BN194" s="936">
        <f t="shared" si="58"/>
        <v>3187.5660072000001</v>
      </c>
      <c r="BO194" s="936">
        <f t="shared" si="58"/>
        <v>2987.5660072000001</v>
      </c>
      <c r="BP194" s="936">
        <f t="shared" si="58"/>
        <v>2891.3160072000001</v>
      </c>
      <c r="BQ194" s="936">
        <f t="shared" si="58"/>
        <v>2891.3160072000001</v>
      </c>
      <c r="BR194" s="936">
        <f t="shared" si="58"/>
        <v>2891.3160072000001</v>
      </c>
      <c r="BS194" s="936">
        <f t="shared" si="58"/>
        <v>2891.3160072000001</v>
      </c>
      <c r="BT194" s="936">
        <f t="shared" si="58"/>
        <v>2891.3160072000001</v>
      </c>
      <c r="BU194" s="936">
        <f t="shared" si="58"/>
        <v>2983.8160072000001</v>
      </c>
      <c r="BV194" s="936">
        <f t="shared" si="58"/>
        <v>3168.8160072000001</v>
      </c>
      <c r="BW194" s="936">
        <f t="shared" si="58"/>
        <v>4001.3160072000001</v>
      </c>
      <c r="BX194" s="936">
        <f t="shared" si="58"/>
        <v>3168.8160072000001</v>
      </c>
      <c r="BY194" s="936">
        <f t="shared" si="58"/>
        <v>2983.8160072000001</v>
      </c>
      <c r="BZ194" s="936">
        <f t="shared" si="58"/>
        <v>2891.3160072000001</v>
      </c>
      <c r="CA194" s="936">
        <f t="shared" si="58"/>
        <v>2891.3160072000001</v>
      </c>
      <c r="CB194" s="936">
        <f t="shared" si="58"/>
        <v>2891.3160072000001</v>
      </c>
      <c r="CC194" s="936">
        <f t="shared" si="58"/>
        <v>2891.3160072000001</v>
      </c>
      <c r="CD194" s="936">
        <f t="shared" si="58"/>
        <v>2891.3160072000001</v>
      </c>
      <c r="CE194" s="936">
        <f t="shared" si="58"/>
        <v>2926.3160072000001</v>
      </c>
      <c r="CF194" s="936">
        <f t="shared" si="58"/>
        <v>2961.3160072000001</v>
      </c>
      <c r="CG194" s="936">
        <f t="shared" si="58"/>
        <v>3031.3160072000001</v>
      </c>
      <c r="CH194" s="936">
        <f t="shared" si="58"/>
        <v>2961.3160072000001</v>
      </c>
      <c r="CI194" s="936">
        <f t="shared" si="58"/>
        <v>2926.3160072000001</v>
      </c>
      <c r="CJ194" s="936">
        <f t="shared" si="58"/>
        <v>2983.8160072000001</v>
      </c>
      <c r="CK194" s="936">
        <f t="shared" ref="CK194:DW194" si="59">SUM(CK183:CK193)</f>
        <v>3168.8160072000001</v>
      </c>
      <c r="CL194" s="936">
        <f t="shared" si="59"/>
        <v>4001.3160072000001</v>
      </c>
      <c r="CM194" s="936">
        <f t="shared" si="59"/>
        <v>3168.8160072000001</v>
      </c>
      <c r="CN194" s="936">
        <f t="shared" si="59"/>
        <v>2983.8160072000001</v>
      </c>
      <c r="CO194" s="936">
        <f t="shared" si="59"/>
        <v>2891.3160072000001</v>
      </c>
      <c r="CP194" s="936">
        <f t="shared" si="59"/>
        <v>2891.3160072000001</v>
      </c>
      <c r="CQ194" s="936">
        <f t="shared" si="59"/>
        <v>2891.3160072000001</v>
      </c>
      <c r="CR194" s="936">
        <f t="shared" si="59"/>
        <v>2891.3160072000001</v>
      </c>
      <c r="CS194" s="936">
        <f t="shared" si="59"/>
        <v>2891.3160072000001</v>
      </c>
      <c r="CT194" s="936">
        <f t="shared" si="59"/>
        <v>2983.8160072000001</v>
      </c>
      <c r="CU194" s="936">
        <f t="shared" si="59"/>
        <v>3168.8160072000001</v>
      </c>
      <c r="CV194" s="936">
        <f t="shared" si="59"/>
        <v>4001.3160072000001</v>
      </c>
      <c r="CW194" s="936">
        <f t="shared" si="59"/>
        <v>3168.8160072000001</v>
      </c>
      <c r="CX194" s="936">
        <f t="shared" si="59"/>
        <v>2983.8160072000001</v>
      </c>
      <c r="CY194" s="937">
        <f t="shared" si="59"/>
        <v>2891.3160072000001</v>
      </c>
      <c r="CZ194" s="937">
        <f t="shared" si="59"/>
        <v>0</v>
      </c>
      <c r="DA194" s="937">
        <f t="shared" si="59"/>
        <v>0</v>
      </c>
      <c r="DB194" s="937">
        <f t="shared" si="59"/>
        <v>0</v>
      </c>
      <c r="DC194" s="937">
        <f t="shared" si="59"/>
        <v>0</v>
      </c>
      <c r="DD194" s="937">
        <f t="shared" si="59"/>
        <v>0</v>
      </c>
      <c r="DE194" s="937">
        <f t="shared" si="59"/>
        <v>0</v>
      </c>
      <c r="DF194" s="937">
        <f t="shared" si="59"/>
        <v>0</v>
      </c>
      <c r="DG194" s="937">
        <f t="shared" si="59"/>
        <v>0</v>
      </c>
      <c r="DH194" s="937">
        <f t="shared" si="59"/>
        <v>0</v>
      </c>
      <c r="DI194" s="937">
        <f t="shared" si="59"/>
        <v>0</v>
      </c>
      <c r="DJ194" s="937">
        <f t="shared" si="59"/>
        <v>0</v>
      </c>
      <c r="DK194" s="937">
        <f t="shared" si="59"/>
        <v>0</v>
      </c>
      <c r="DL194" s="937">
        <f t="shared" si="59"/>
        <v>0</v>
      </c>
      <c r="DM194" s="937">
        <f t="shared" si="59"/>
        <v>0</v>
      </c>
      <c r="DN194" s="937">
        <f t="shared" si="59"/>
        <v>0</v>
      </c>
      <c r="DO194" s="937">
        <f t="shared" si="59"/>
        <v>0</v>
      </c>
      <c r="DP194" s="937">
        <f t="shared" si="59"/>
        <v>0</v>
      </c>
      <c r="DQ194" s="937">
        <f t="shared" si="59"/>
        <v>0</v>
      </c>
      <c r="DR194" s="937">
        <f t="shared" si="59"/>
        <v>0</v>
      </c>
      <c r="DS194" s="937">
        <f t="shared" si="59"/>
        <v>0</v>
      </c>
      <c r="DT194" s="937">
        <f t="shared" si="59"/>
        <v>0</v>
      </c>
      <c r="DU194" s="937">
        <f t="shared" si="59"/>
        <v>0</v>
      </c>
      <c r="DV194" s="937">
        <f t="shared" si="59"/>
        <v>0</v>
      </c>
      <c r="DW194" s="937">
        <f t="shared" si="59"/>
        <v>0</v>
      </c>
    </row>
    <row r="195" spans="2:127" ht="38.25" x14ac:dyDescent="0.2">
      <c r="B195" s="881"/>
      <c r="C195" s="943" t="s">
        <v>945</v>
      </c>
      <c r="D195" s="883" t="s">
        <v>919</v>
      </c>
      <c r="E195" s="884" t="s">
        <v>940</v>
      </c>
      <c r="F195" s="885" t="s">
        <v>780</v>
      </c>
      <c r="G195" s="886" t="s">
        <v>781</v>
      </c>
      <c r="H195" s="887" t="s">
        <v>495</v>
      </c>
      <c r="I195" s="888">
        <f>MAX(X195:AV195)</f>
        <v>80</v>
      </c>
      <c r="J195" s="887">
        <f>SUMPRODUCT($X$2:$CY$2,$X195:$CY195)*365</f>
        <v>581732.06721826282</v>
      </c>
      <c r="K195" s="887">
        <f>SUMPRODUCT($X$2:$CY$2,$X196:$CY196)+SUMPRODUCT($X$2:$CY$2,$X197:$CY197)+SUMPRODUCT($X$2:$CY$2,$X198:$CY198)</f>
        <v>41533.836802862148</v>
      </c>
      <c r="L195" s="887">
        <f>SUMPRODUCT($X$2:$CY$2,$X199:$CY199) +SUMPRODUCT($X$2:$CY$2,$X200:$CY200)</f>
        <v>77230.908765985907</v>
      </c>
      <c r="M195" s="887">
        <f>SUMPRODUCT($X$2:$CY$2,$X201:$CY201)</f>
        <v>0</v>
      </c>
      <c r="N195" s="887">
        <f>SUMPRODUCT($X$2:$CY$2,$X204:$CY204) +SUMPRODUCT($X$2:$CY$2,$X205:$CY205)</f>
        <v>0</v>
      </c>
      <c r="O195" s="887">
        <f>SUMPRODUCT($X$2:$CY$2,$X202:$CY202) +SUMPRODUCT($X$2:$CY$2,$X203:$CY203) +SUMPRODUCT($X$2:$CY$2,$X206:$CY206)</f>
        <v>0</v>
      </c>
      <c r="P195" s="887">
        <f>SUM(K195:O195)</f>
        <v>118764.74556884805</v>
      </c>
      <c r="Q195" s="887">
        <f>(SUM(K195:M195)*100000)/(J195*1000)</f>
        <v>20.415712363383975</v>
      </c>
      <c r="R195" s="889">
        <f>(P195*100000)/(J195*1000)</f>
        <v>20.415712363383975</v>
      </c>
      <c r="S195" s="890" t="s">
        <v>782</v>
      </c>
      <c r="T195" s="891" t="s">
        <v>782</v>
      </c>
      <c r="U195" s="892" t="s">
        <v>496</v>
      </c>
      <c r="V195" s="893" t="s">
        <v>124</v>
      </c>
      <c r="W195" s="894" t="s">
        <v>75</v>
      </c>
      <c r="X195" s="895"/>
      <c r="Y195" s="895"/>
      <c r="Z195" s="895"/>
      <c r="AA195" s="895"/>
      <c r="AB195" s="895"/>
      <c r="AC195" s="895"/>
      <c r="AD195" s="895"/>
      <c r="AE195" s="895"/>
      <c r="AF195" s="895"/>
      <c r="AG195" s="895"/>
      <c r="AH195" s="895">
        <v>80</v>
      </c>
      <c r="AI195" s="895">
        <v>80</v>
      </c>
      <c r="AJ195" s="895">
        <v>80</v>
      </c>
      <c r="AK195" s="895">
        <v>80</v>
      </c>
      <c r="AL195" s="895">
        <v>80</v>
      </c>
      <c r="AM195" s="895">
        <v>80</v>
      </c>
      <c r="AN195" s="895">
        <v>80</v>
      </c>
      <c r="AO195" s="895">
        <v>80</v>
      </c>
      <c r="AP195" s="895">
        <v>80</v>
      </c>
      <c r="AQ195" s="895">
        <v>80</v>
      </c>
      <c r="AR195" s="895">
        <v>80</v>
      </c>
      <c r="AS195" s="895">
        <v>80</v>
      </c>
      <c r="AT195" s="895">
        <v>80</v>
      </c>
      <c r="AU195" s="895">
        <v>80</v>
      </c>
      <c r="AV195" s="895">
        <v>80</v>
      </c>
      <c r="AW195" s="895">
        <v>80</v>
      </c>
      <c r="AX195" s="895">
        <v>80</v>
      </c>
      <c r="AY195" s="895">
        <v>80</v>
      </c>
      <c r="AZ195" s="895">
        <v>80</v>
      </c>
      <c r="BA195" s="895">
        <v>80</v>
      </c>
      <c r="BB195" s="895">
        <v>80</v>
      </c>
      <c r="BC195" s="895">
        <v>80</v>
      </c>
      <c r="BD195" s="895">
        <v>80</v>
      </c>
      <c r="BE195" s="895">
        <v>80</v>
      </c>
      <c r="BF195" s="895">
        <v>80</v>
      </c>
      <c r="BG195" s="895">
        <v>80</v>
      </c>
      <c r="BH195" s="895">
        <v>80</v>
      </c>
      <c r="BI195" s="895">
        <v>80</v>
      </c>
      <c r="BJ195" s="895">
        <v>80</v>
      </c>
      <c r="BK195" s="895">
        <v>80</v>
      </c>
      <c r="BL195" s="895">
        <v>80</v>
      </c>
      <c r="BM195" s="895">
        <v>80</v>
      </c>
      <c r="BN195" s="895">
        <v>80</v>
      </c>
      <c r="BO195" s="895">
        <v>80</v>
      </c>
      <c r="BP195" s="895">
        <v>80</v>
      </c>
      <c r="BQ195" s="895">
        <v>80</v>
      </c>
      <c r="BR195" s="895">
        <v>80</v>
      </c>
      <c r="BS195" s="895">
        <v>80</v>
      </c>
      <c r="BT195" s="895">
        <v>80</v>
      </c>
      <c r="BU195" s="895">
        <v>80</v>
      </c>
      <c r="BV195" s="895">
        <v>80</v>
      </c>
      <c r="BW195" s="895">
        <v>80</v>
      </c>
      <c r="BX195" s="895">
        <v>80</v>
      </c>
      <c r="BY195" s="895">
        <v>80</v>
      </c>
      <c r="BZ195" s="895">
        <v>80</v>
      </c>
      <c r="CA195" s="895">
        <v>80</v>
      </c>
      <c r="CB195" s="895">
        <v>80</v>
      </c>
      <c r="CC195" s="895">
        <v>80</v>
      </c>
      <c r="CD195" s="895">
        <v>80</v>
      </c>
      <c r="CE195" s="944">
        <v>80</v>
      </c>
      <c r="CF195" s="944">
        <v>80</v>
      </c>
      <c r="CG195" s="944">
        <v>80</v>
      </c>
      <c r="CH195" s="944">
        <v>80</v>
      </c>
      <c r="CI195" s="944">
        <v>80</v>
      </c>
      <c r="CJ195" s="944">
        <v>80</v>
      </c>
      <c r="CK195" s="944">
        <v>80</v>
      </c>
      <c r="CL195" s="944">
        <v>80</v>
      </c>
      <c r="CM195" s="944">
        <v>80</v>
      </c>
      <c r="CN195" s="944">
        <v>80</v>
      </c>
      <c r="CO195" s="944">
        <v>80</v>
      </c>
      <c r="CP195" s="944">
        <v>80</v>
      </c>
      <c r="CQ195" s="944">
        <v>80</v>
      </c>
      <c r="CR195" s="944">
        <v>80</v>
      </c>
      <c r="CS195" s="944">
        <v>80</v>
      </c>
      <c r="CT195" s="944">
        <v>80</v>
      </c>
      <c r="CU195" s="944">
        <v>80</v>
      </c>
      <c r="CV195" s="944">
        <v>80</v>
      </c>
      <c r="CW195" s="944">
        <v>80</v>
      </c>
      <c r="CX195" s="944">
        <v>80</v>
      </c>
      <c r="CY195" s="945">
        <v>80</v>
      </c>
      <c r="CZ195" s="944"/>
      <c r="DA195" s="944"/>
      <c r="DB195" s="944"/>
      <c r="DC195" s="944"/>
      <c r="DD195" s="944"/>
      <c r="DE195" s="944"/>
      <c r="DF195" s="944"/>
      <c r="DG195" s="944"/>
      <c r="DH195" s="944"/>
      <c r="DI195" s="944"/>
      <c r="DJ195" s="944"/>
      <c r="DK195" s="944"/>
      <c r="DL195" s="944"/>
      <c r="DM195" s="944"/>
      <c r="DN195" s="944"/>
      <c r="DO195" s="944"/>
      <c r="DP195" s="944"/>
      <c r="DQ195" s="944"/>
      <c r="DR195" s="944"/>
      <c r="DS195" s="944"/>
      <c r="DT195" s="944"/>
      <c r="DU195" s="944"/>
      <c r="DV195" s="944"/>
      <c r="DW195" s="895"/>
    </row>
    <row r="196" spans="2:127" x14ac:dyDescent="0.2">
      <c r="B196" s="903"/>
      <c r="C196" s="904"/>
      <c r="D196" s="905"/>
      <c r="E196" s="906"/>
      <c r="F196" s="906"/>
      <c r="G196" s="905"/>
      <c r="H196" s="906"/>
      <c r="I196" s="906"/>
      <c r="J196" s="906"/>
      <c r="K196" s="906"/>
      <c r="L196" s="906"/>
      <c r="M196" s="906"/>
      <c r="N196" s="906"/>
      <c r="O196" s="906"/>
      <c r="P196" s="906"/>
      <c r="Q196" s="906"/>
      <c r="R196" s="907"/>
      <c r="S196" s="906"/>
      <c r="T196" s="906"/>
      <c r="U196" s="908" t="s">
        <v>497</v>
      </c>
      <c r="V196" s="893" t="s">
        <v>124</v>
      </c>
      <c r="W196" s="894" t="s">
        <v>498</v>
      </c>
      <c r="X196" s="895">
        <v>441</v>
      </c>
      <c r="Y196" s="895">
        <v>661</v>
      </c>
      <c r="Z196" s="895">
        <v>1102</v>
      </c>
      <c r="AA196" s="895">
        <v>1102</v>
      </c>
      <c r="AB196" s="895">
        <v>1102</v>
      </c>
      <c r="AC196" s="895">
        <v>1102</v>
      </c>
      <c r="AD196" s="895">
        <v>2203</v>
      </c>
      <c r="AE196" s="895">
        <v>3305</v>
      </c>
      <c r="AF196" s="895">
        <v>5508</v>
      </c>
      <c r="AG196" s="895">
        <v>5508</v>
      </c>
      <c r="AH196" s="895"/>
      <c r="AI196" s="895"/>
      <c r="AJ196" s="895"/>
      <c r="AK196" s="895"/>
      <c r="AL196" s="895">
        <v>175.75</v>
      </c>
      <c r="AM196" s="895">
        <v>527.25</v>
      </c>
      <c r="AN196" s="895">
        <v>2109</v>
      </c>
      <c r="AO196" s="895">
        <v>527.25</v>
      </c>
      <c r="AP196" s="895">
        <v>175.75</v>
      </c>
      <c r="AQ196" s="895">
        <v>14.25</v>
      </c>
      <c r="AR196" s="895">
        <v>35.625</v>
      </c>
      <c r="AS196" s="895">
        <v>49.875</v>
      </c>
      <c r="AT196" s="895">
        <v>35.625</v>
      </c>
      <c r="AU196" s="895">
        <v>7.125</v>
      </c>
      <c r="AV196" s="895">
        <v>175.75</v>
      </c>
      <c r="AW196" s="895">
        <v>527.25</v>
      </c>
      <c r="AX196" s="895">
        <v>2109</v>
      </c>
      <c r="AY196" s="895">
        <v>527.25</v>
      </c>
      <c r="AZ196" s="895">
        <v>175.75</v>
      </c>
      <c r="BA196" s="895"/>
      <c r="BB196" s="895"/>
      <c r="BC196" s="895"/>
      <c r="BD196" s="895"/>
      <c r="BE196" s="895"/>
      <c r="BF196" s="895"/>
      <c r="BG196" s="895"/>
      <c r="BH196" s="895"/>
      <c r="BI196" s="895"/>
      <c r="BJ196" s="895"/>
      <c r="BK196" s="895">
        <v>190</v>
      </c>
      <c r="BL196" s="895">
        <v>562.875</v>
      </c>
      <c r="BM196" s="895">
        <v>2158.875</v>
      </c>
      <c r="BN196" s="895">
        <v>562.875</v>
      </c>
      <c r="BO196" s="895">
        <v>182.875</v>
      </c>
      <c r="BP196" s="895"/>
      <c r="BQ196" s="895"/>
      <c r="BR196" s="895"/>
      <c r="BS196" s="895"/>
      <c r="BT196" s="895"/>
      <c r="BU196" s="895">
        <v>175.75</v>
      </c>
      <c r="BV196" s="895">
        <v>527.25</v>
      </c>
      <c r="BW196" s="895">
        <v>2109</v>
      </c>
      <c r="BX196" s="895">
        <v>527.25</v>
      </c>
      <c r="BY196" s="895">
        <v>175.75</v>
      </c>
      <c r="BZ196" s="895"/>
      <c r="CA196" s="895"/>
      <c r="CB196" s="895"/>
      <c r="CC196" s="895"/>
      <c r="CD196" s="895"/>
      <c r="CE196" s="944">
        <v>66.5</v>
      </c>
      <c r="CF196" s="944">
        <v>133</v>
      </c>
      <c r="CG196" s="944">
        <v>266</v>
      </c>
      <c r="CH196" s="944">
        <v>133</v>
      </c>
      <c r="CI196" s="944">
        <v>66.5</v>
      </c>
      <c r="CJ196" s="944">
        <v>175.75</v>
      </c>
      <c r="CK196" s="944">
        <v>527.25</v>
      </c>
      <c r="CL196" s="944">
        <v>2109</v>
      </c>
      <c r="CM196" s="944">
        <v>527.25</v>
      </c>
      <c r="CN196" s="944">
        <v>175.75</v>
      </c>
      <c r="CO196" s="944"/>
      <c r="CP196" s="944"/>
      <c r="CQ196" s="944"/>
      <c r="CR196" s="944"/>
      <c r="CS196" s="944"/>
      <c r="CT196" s="944">
        <v>175.75</v>
      </c>
      <c r="CU196" s="944">
        <v>527.25</v>
      </c>
      <c r="CV196" s="944">
        <v>2109</v>
      </c>
      <c r="CW196" s="944">
        <v>527.25</v>
      </c>
      <c r="CX196" s="944">
        <v>175.75</v>
      </c>
      <c r="CY196" s="945"/>
      <c r="CZ196" s="944"/>
      <c r="DA196" s="944"/>
      <c r="DB196" s="944"/>
      <c r="DC196" s="944"/>
      <c r="DD196" s="944"/>
      <c r="DE196" s="944"/>
      <c r="DF196" s="944"/>
      <c r="DG196" s="944"/>
      <c r="DH196" s="944"/>
      <c r="DI196" s="944"/>
      <c r="DJ196" s="944"/>
      <c r="DK196" s="944"/>
      <c r="DL196" s="944"/>
      <c r="DM196" s="944"/>
      <c r="DN196" s="944"/>
      <c r="DO196" s="944"/>
      <c r="DP196" s="944"/>
      <c r="DQ196" s="944"/>
      <c r="DR196" s="944"/>
      <c r="DS196" s="944"/>
      <c r="DT196" s="944"/>
      <c r="DU196" s="944"/>
      <c r="DV196" s="944"/>
      <c r="DW196" s="895"/>
    </row>
    <row r="197" spans="2:127" x14ac:dyDescent="0.2">
      <c r="B197" s="909"/>
      <c r="C197" s="910"/>
      <c r="D197" s="911"/>
      <c r="E197" s="911"/>
      <c r="F197" s="911"/>
      <c r="G197" s="911"/>
      <c r="H197" s="911"/>
      <c r="I197" s="911"/>
      <c r="J197" s="911"/>
      <c r="K197" s="911"/>
      <c r="L197" s="911"/>
      <c r="M197" s="911"/>
      <c r="N197" s="911"/>
      <c r="O197" s="911"/>
      <c r="P197" s="911"/>
      <c r="Q197" s="911"/>
      <c r="R197" s="912"/>
      <c r="S197" s="911"/>
      <c r="T197" s="911"/>
      <c r="U197" s="908" t="s">
        <v>499</v>
      </c>
      <c r="V197" s="893" t="s">
        <v>124</v>
      </c>
      <c r="W197" s="894" t="s">
        <v>498</v>
      </c>
      <c r="X197" s="895"/>
      <c r="Y197" s="895"/>
      <c r="Z197" s="895"/>
      <c r="AA197" s="895"/>
      <c r="AB197" s="895"/>
      <c r="AC197" s="895"/>
      <c r="AD197" s="895"/>
      <c r="AE197" s="895"/>
      <c r="AF197" s="895"/>
      <c r="AG197" s="895"/>
      <c r="AH197" s="895"/>
      <c r="AI197" s="895"/>
      <c r="AJ197" s="895"/>
      <c r="AK197" s="895"/>
      <c r="AL197" s="895"/>
      <c r="AM197" s="895"/>
      <c r="AN197" s="895"/>
      <c r="AO197" s="895"/>
      <c r="AP197" s="895"/>
      <c r="AQ197" s="895"/>
      <c r="AR197" s="895"/>
      <c r="AS197" s="895"/>
      <c r="AT197" s="895"/>
      <c r="AU197" s="895"/>
      <c r="AV197" s="895"/>
      <c r="AW197" s="895"/>
      <c r="AX197" s="895"/>
      <c r="AY197" s="895"/>
      <c r="AZ197" s="895"/>
      <c r="BA197" s="895"/>
      <c r="BB197" s="895"/>
      <c r="BC197" s="895"/>
      <c r="BD197" s="895"/>
      <c r="BE197" s="895"/>
      <c r="BF197" s="895"/>
      <c r="BG197" s="895"/>
      <c r="BH197" s="895"/>
      <c r="BI197" s="895"/>
      <c r="BJ197" s="895"/>
      <c r="BK197" s="895"/>
      <c r="BL197" s="895"/>
      <c r="BM197" s="895"/>
      <c r="BN197" s="895"/>
      <c r="BO197" s="895"/>
      <c r="BP197" s="895"/>
      <c r="BQ197" s="895"/>
      <c r="BR197" s="895"/>
      <c r="BS197" s="895"/>
      <c r="BT197" s="895"/>
      <c r="BU197" s="895"/>
      <c r="BV197" s="895"/>
      <c r="BW197" s="895"/>
      <c r="BX197" s="895"/>
      <c r="BY197" s="895"/>
      <c r="BZ197" s="895"/>
      <c r="CA197" s="895"/>
      <c r="CB197" s="895"/>
      <c r="CC197" s="895"/>
      <c r="CD197" s="895"/>
      <c r="CE197" s="944"/>
      <c r="CF197" s="944"/>
      <c r="CG197" s="944"/>
      <c r="CH197" s="944"/>
      <c r="CI197" s="944"/>
      <c r="CJ197" s="944"/>
      <c r="CK197" s="944"/>
      <c r="CL197" s="944"/>
      <c r="CM197" s="944"/>
      <c r="CN197" s="944"/>
      <c r="CO197" s="944"/>
      <c r="CP197" s="944"/>
      <c r="CQ197" s="944"/>
      <c r="CR197" s="944"/>
      <c r="CS197" s="944"/>
      <c r="CT197" s="944"/>
      <c r="CU197" s="944"/>
      <c r="CV197" s="944"/>
      <c r="CW197" s="944"/>
      <c r="CX197" s="944"/>
      <c r="CY197" s="945"/>
      <c r="CZ197" s="944"/>
      <c r="DA197" s="944"/>
      <c r="DB197" s="944"/>
      <c r="DC197" s="944"/>
      <c r="DD197" s="944"/>
      <c r="DE197" s="944"/>
      <c r="DF197" s="944"/>
      <c r="DG197" s="944"/>
      <c r="DH197" s="944"/>
      <c r="DI197" s="944"/>
      <c r="DJ197" s="944"/>
      <c r="DK197" s="944"/>
      <c r="DL197" s="944"/>
      <c r="DM197" s="944"/>
      <c r="DN197" s="944"/>
      <c r="DO197" s="944"/>
      <c r="DP197" s="944"/>
      <c r="DQ197" s="944"/>
      <c r="DR197" s="944"/>
      <c r="DS197" s="944"/>
      <c r="DT197" s="944"/>
      <c r="DU197" s="944"/>
      <c r="DV197" s="944"/>
      <c r="DW197" s="895"/>
    </row>
    <row r="198" spans="2:127" x14ac:dyDescent="0.2">
      <c r="B198" s="909"/>
      <c r="C198" s="910"/>
      <c r="D198" s="911"/>
      <c r="E198" s="911"/>
      <c r="F198" s="911"/>
      <c r="G198" s="911"/>
      <c r="H198" s="911"/>
      <c r="I198" s="911"/>
      <c r="J198" s="911"/>
      <c r="K198" s="911"/>
      <c r="L198" s="911"/>
      <c r="M198" s="911"/>
      <c r="N198" s="911"/>
      <c r="O198" s="911"/>
      <c r="P198" s="911"/>
      <c r="Q198" s="911"/>
      <c r="R198" s="912"/>
      <c r="S198" s="911"/>
      <c r="T198" s="911"/>
      <c r="U198" s="908" t="s">
        <v>772</v>
      </c>
      <c r="V198" s="893" t="s">
        <v>124</v>
      </c>
      <c r="W198" s="894" t="s">
        <v>498</v>
      </c>
      <c r="X198" s="895">
        <v>15.876000000000001</v>
      </c>
      <c r="Y198" s="895">
        <v>39.672000000000004</v>
      </c>
      <c r="Z198" s="895">
        <v>79.344000000000008</v>
      </c>
      <c r="AA198" s="895">
        <v>119.01600000000001</v>
      </c>
      <c r="AB198" s="895">
        <v>158.68800000000002</v>
      </c>
      <c r="AC198" s="895">
        <v>198.36</v>
      </c>
      <c r="AD198" s="895">
        <v>277.66800000000001</v>
      </c>
      <c r="AE198" s="895">
        <v>396.64800000000002</v>
      </c>
      <c r="AF198" s="895">
        <v>594.93600000000004</v>
      </c>
      <c r="AG198" s="895">
        <v>793.22400000000005</v>
      </c>
      <c r="AH198" s="895">
        <v>793.22400000000005</v>
      </c>
      <c r="AI198" s="895">
        <v>793.22400000000005</v>
      </c>
      <c r="AJ198" s="895">
        <v>793.22400000000005</v>
      </c>
      <c r="AK198" s="895">
        <v>793.22400000000005</v>
      </c>
      <c r="AL198" s="895">
        <v>793.22400000000005</v>
      </c>
      <c r="AM198" s="895">
        <v>793.22400000000005</v>
      </c>
      <c r="AN198" s="895">
        <v>793.22400000000005</v>
      </c>
      <c r="AO198" s="895">
        <v>793.22400000000005</v>
      </c>
      <c r="AP198" s="895">
        <v>793.22400000000005</v>
      </c>
      <c r="AQ198" s="895">
        <v>793.22400000000005</v>
      </c>
      <c r="AR198" s="895">
        <v>793.22400000000005</v>
      </c>
      <c r="AS198" s="895">
        <v>793.22400000000005</v>
      </c>
      <c r="AT198" s="895">
        <v>793.22400000000005</v>
      </c>
      <c r="AU198" s="895">
        <v>793.22400000000005</v>
      </c>
      <c r="AV198" s="895">
        <v>793.22400000000005</v>
      </c>
      <c r="AW198" s="895">
        <v>793.22400000000005</v>
      </c>
      <c r="AX198" s="895">
        <v>793.22400000000005</v>
      </c>
      <c r="AY198" s="895">
        <v>793.22400000000005</v>
      </c>
      <c r="AZ198" s="895">
        <v>793.22400000000005</v>
      </c>
      <c r="BA198" s="895">
        <v>793.22400000000005</v>
      </c>
      <c r="BB198" s="895">
        <v>793.22400000000005</v>
      </c>
      <c r="BC198" s="895">
        <v>793.22400000000005</v>
      </c>
      <c r="BD198" s="895">
        <v>793.22400000000005</v>
      </c>
      <c r="BE198" s="895">
        <v>793.22400000000005</v>
      </c>
      <c r="BF198" s="895">
        <v>793.22400000000005</v>
      </c>
      <c r="BG198" s="895">
        <v>793.22400000000005</v>
      </c>
      <c r="BH198" s="895">
        <v>793.22400000000005</v>
      </c>
      <c r="BI198" s="895">
        <v>793.22400000000005</v>
      </c>
      <c r="BJ198" s="895">
        <v>793.22400000000005</v>
      </c>
      <c r="BK198" s="895">
        <v>793.22400000000005</v>
      </c>
      <c r="BL198" s="895">
        <v>793.22400000000005</v>
      </c>
      <c r="BM198" s="895">
        <v>793.22400000000005</v>
      </c>
      <c r="BN198" s="895">
        <v>793.22400000000005</v>
      </c>
      <c r="BO198" s="895">
        <v>793.22400000000005</v>
      </c>
      <c r="BP198" s="895">
        <v>793.22400000000005</v>
      </c>
      <c r="BQ198" s="895">
        <v>793.22400000000005</v>
      </c>
      <c r="BR198" s="895">
        <v>793.22400000000005</v>
      </c>
      <c r="BS198" s="895">
        <v>793.22400000000005</v>
      </c>
      <c r="BT198" s="895">
        <v>793.22400000000005</v>
      </c>
      <c r="BU198" s="895">
        <v>793.22400000000005</v>
      </c>
      <c r="BV198" s="895">
        <v>793.22400000000005</v>
      </c>
      <c r="BW198" s="895">
        <v>793.22400000000005</v>
      </c>
      <c r="BX198" s="895">
        <v>793.22400000000005</v>
      </c>
      <c r="BY198" s="895">
        <v>793.22400000000005</v>
      </c>
      <c r="BZ198" s="895">
        <v>793.22400000000005</v>
      </c>
      <c r="CA198" s="895">
        <v>793.22400000000005</v>
      </c>
      <c r="CB198" s="895">
        <v>793.22400000000005</v>
      </c>
      <c r="CC198" s="895">
        <v>793.22400000000005</v>
      </c>
      <c r="CD198" s="895">
        <v>793.22400000000005</v>
      </c>
      <c r="CE198" s="944">
        <v>793.22400000000005</v>
      </c>
      <c r="CF198" s="944">
        <v>793.22400000000005</v>
      </c>
      <c r="CG198" s="944">
        <v>793.22400000000005</v>
      </c>
      <c r="CH198" s="944">
        <v>793.22400000000005</v>
      </c>
      <c r="CI198" s="944">
        <v>793.22400000000005</v>
      </c>
      <c r="CJ198" s="944">
        <v>793.22400000000005</v>
      </c>
      <c r="CK198" s="944">
        <v>793.22400000000005</v>
      </c>
      <c r="CL198" s="944">
        <v>793.22400000000005</v>
      </c>
      <c r="CM198" s="944">
        <v>793.22400000000005</v>
      </c>
      <c r="CN198" s="944">
        <v>793.22400000000005</v>
      </c>
      <c r="CO198" s="944">
        <v>793.22400000000005</v>
      </c>
      <c r="CP198" s="944">
        <v>793.22400000000005</v>
      </c>
      <c r="CQ198" s="944">
        <v>793.22400000000005</v>
      </c>
      <c r="CR198" s="944">
        <v>793.22400000000005</v>
      </c>
      <c r="CS198" s="944">
        <v>793.22400000000005</v>
      </c>
      <c r="CT198" s="944">
        <v>793.22400000000005</v>
      </c>
      <c r="CU198" s="944">
        <v>793.22400000000005</v>
      </c>
      <c r="CV198" s="944">
        <v>793.22400000000005</v>
      </c>
      <c r="CW198" s="944">
        <v>793.22400000000005</v>
      </c>
      <c r="CX198" s="944">
        <v>793.22400000000005</v>
      </c>
      <c r="CY198" s="945">
        <v>793.22400000000005</v>
      </c>
      <c r="CZ198" s="944"/>
      <c r="DA198" s="944"/>
      <c r="DB198" s="944"/>
      <c r="DC198" s="944"/>
      <c r="DD198" s="944"/>
      <c r="DE198" s="944"/>
      <c r="DF198" s="944"/>
      <c r="DG198" s="944"/>
      <c r="DH198" s="944"/>
      <c r="DI198" s="944"/>
      <c r="DJ198" s="944"/>
      <c r="DK198" s="944"/>
      <c r="DL198" s="944"/>
      <c r="DM198" s="944"/>
      <c r="DN198" s="944"/>
      <c r="DO198" s="944"/>
      <c r="DP198" s="944"/>
      <c r="DQ198" s="944"/>
      <c r="DR198" s="944"/>
      <c r="DS198" s="944"/>
      <c r="DT198" s="944"/>
      <c r="DU198" s="944"/>
      <c r="DV198" s="944"/>
      <c r="DW198" s="895"/>
    </row>
    <row r="199" spans="2:127" x14ac:dyDescent="0.2">
      <c r="B199" s="913"/>
      <c r="C199" s="914"/>
      <c r="D199" s="915"/>
      <c r="E199" s="915"/>
      <c r="F199" s="915"/>
      <c r="G199" s="915"/>
      <c r="H199" s="915"/>
      <c r="I199" s="915"/>
      <c r="J199" s="915"/>
      <c r="K199" s="915"/>
      <c r="L199" s="915"/>
      <c r="M199" s="915"/>
      <c r="N199" s="915"/>
      <c r="O199" s="915"/>
      <c r="P199" s="915"/>
      <c r="Q199" s="915"/>
      <c r="R199" s="916"/>
      <c r="S199" s="915"/>
      <c r="T199" s="915"/>
      <c r="U199" s="908" t="s">
        <v>500</v>
      </c>
      <c r="V199" s="893" t="s">
        <v>124</v>
      </c>
      <c r="W199" s="917" t="s">
        <v>498</v>
      </c>
      <c r="X199" s="895"/>
      <c r="Y199" s="895"/>
      <c r="Z199" s="895"/>
      <c r="AA199" s="895"/>
      <c r="AB199" s="895"/>
      <c r="AC199" s="895"/>
      <c r="AD199" s="895"/>
      <c r="AE199" s="895"/>
      <c r="AF199" s="895"/>
      <c r="AG199" s="895"/>
      <c r="AH199" s="895">
        <v>0.60000720000000018</v>
      </c>
      <c r="AI199" s="895">
        <v>0.60000720000000018</v>
      </c>
      <c r="AJ199" s="895">
        <v>0.60000720000000018</v>
      </c>
      <c r="AK199" s="895">
        <v>0.60000720000000018</v>
      </c>
      <c r="AL199" s="895">
        <v>0.60000720000000018</v>
      </c>
      <c r="AM199" s="895">
        <v>0.60000720000000018</v>
      </c>
      <c r="AN199" s="895">
        <v>0.60000720000000018</v>
      </c>
      <c r="AO199" s="895">
        <v>0.60000720000000018</v>
      </c>
      <c r="AP199" s="895">
        <v>0.60000720000000018</v>
      </c>
      <c r="AQ199" s="895">
        <v>0.60000720000000018</v>
      </c>
      <c r="AR199" s="895">
        <v>0.60000720000000018</v>
      </c>
      <c r="AS199" s="895">
        <v>0.60000720000000018</v>
      </c>
      <c r="AT199" s="895">
        <v>0.60000720000000018</v>
      </c>
      <c r="AU199" s="895">
        <v>0.60000720000000018</v>
      </c>
      <c r="AV199" s="895">
        <v>0.60000720000000018</v>
      </c>
      <c r="AW199" s="895">
        <v>0.60000720000000018</v>
      </c>
      <c r="AX199" s="895">
        <v>0.60000720000000018</v>
      </c>
      <c r="AY199" s="895">
        <v>0.60000720000000018</v>
      </c>
      <c r="AZ199" s="895">
        <v>0.60000720000000018</v>
      </c>
      <c r="BA199" s="895">
        <v>0.60000720000000018</v>
      </c>
      <c r="BB199" s="895">
        <v>0.60000720000000018</v>
      </c>
      <c r="BC199" s="895">
        <v>0.60000720000000018</v>
      </c>
      <c r="BD199" s="895">
        <v>0.60000720000000018</v>
      </c>
      <c r="BE199" s="895">
        <v>0.60000720000000018</v>
      </c>
      <c r="BF199" s="895">
        <v>0.60000720000000018</v>
      </c>
      <c r="BG199" s="895">
        <v>0.60000720000000018</v>
      </c>
      <c r="BH199" s="895">
        <v>0.60000720000000018</v>
      </c>
      <c r="BI199" s="895">
        <v>0.60000720000000018</v>
      </c>
      <c r="BJ199" s="895">
        <v>0.60000720000000018</v>
      </c>
      <c r="BK199" s="895">
        <v>0.60000720000000018</v>
      </c>
      <c r="BL199" s="895">
        <v>0.60000720000000018</v>
      </c>
      <c r="BM199" s="895">
        <v>0.60000720000000018</v>
      </c>
      <c r="BN199" s="895">
        <v>0.60000720000000018</v>
      </c>
      <c r="BO199" s="895">
        <v>0.60000720000000018</v>
      </c>
      <c r="BP199" s="895">
        <v>0.60000720000000018</v>
      </c>
      <c r="BQ199" s="895">
        <v>0.60000720000000018</v>
      </c>
      <c r="BR199" s="895">
        <v>0.60000720000000018</v>
      </c>
      <c r="BS199" s="895">
        <v>0.60000720000000018</v>
      </c>
      <c r="BT199" s="895">
        <v>0.60000720000000018</v>
      </c>
      <c r="BU199" s="895">
        <v>0.60000720000000018</v>
      </c>
      <c r="BV199" s="895">
        <v>0.60000720000000018</v>
      </c>
      <c r="BW199" s="895">
        <v>0.60000720000000018</v>
      </c>
      <c r="BX199" s="895">
        <v>0.60000720000000018</v>
      </c>
      <c r="BY199" s="895">
        <v>0.60000720000000018</v>
      </c>
      <c r="BZ199" s="895">
        <v>0.60000720000000018</v>
      </c>
      <c r="CA199" s="895">
        <v>0.60000720000000018</v>
      </c>
      <c r="CB199" s="895">
        <v>0.60000720000000018</v>
      </c>
      <c r="CC199" s="895">
        <v>0.60000720000000018</v>
      </c>
      <c r="CD199" s="895">
        <v>0.60000720000000018</v>
      </c>
      <c r="CE199" s="944">
        <v>0.60000720000000018</v>
      </c>
      <c r="CF199" s="944">
        <v>0.60000720000000018</v>
      </c>
      <c r="CG199" s="944">
        <v>0.60000720000000018</v>
      </c>
      <c r="CH199" s="944">
        <v>0.60000720000000018</v>
      </c>
      <c r="CI199" s="944">
        <v>0.60000720000000018</v>
      </c>
      <c r="CJ199" s="944">
        <v>0.60000720000000018</v>
      </c>
      <c r="CK199" s="944">
        <v>0.60000720000000018</v>
      </c>
      <c r="CL199" s="944">
        <v>0.60000720000000018</v>
      </c>
      <c r="CM199" s="944">
        <v>0.60000720000000018</v>
      </c>
      <c r="CN199" s="944">
        <v>0.60000720000000018</v>
      </c>
      <c r="CO199" s="944">
        <v>0.60000720000000018</v>
      </c>
      <c r="CP199" s="944">
        <v>0.60000720000000018</v>
      </c>
      <c r="CQ199" s="944">
        <v>0.60000720000000018</v>
      </c>
      <c r="CR199" s="944">
        <v>0.60000720000000018</v>
      </c>
      <c r="CS199" s="944">
        <v>0.60000720000000018</v>
      </c>
      <c r="CT199" s="944">
        <v>0.60000720000000018</v>
      </c>
      <c r="CU199" s="944">
        <v>0.60000720000000018</v>
      </c>
      <c r="CV199" s="944">
        <v>0.60000720000000018</v>
      </c>
      <c r="CW199" s="944">
        <v>0.60000720000000018</v>
      </c>
      <c r="CX199" s="944">
        <v>0.60000720000000018</v>
      </c>
      <c r="CY199" s="945">
        <v>0.60000720000000018</v>
      </c>
      <c r="CZ199" s="944"/>
      <c r="DA199" s="944"/>
      <c r="DB199" s="944"/>
      <c r="DC199" s="944"/>
      <c r="DD199" s="944"/>
      <c r="DE199" s="944"/>
      <c r="DF199" s="944"/>
      <c r="DG199" s="944"/>
      <c r="DH199" s="944"/>
      <c r="DI199" s="944"/>
      <c r="DJ199" s="944"/>
      <c r="DK199" s="944"/>
      <c r="DL199" s="944"/>
      <c r="DM199" s="944"/>
      <c r="DN199" s="944"/>
      <c r="DO199" s="944"/>
      <c r="DP199" s="944"/>
      <c r="DQ199" s="944"/>
      <c r="DR199" s="944"/>
      <c r="DS199" s="944"/>
      <c r="DT199" s="944"/>
      <c r="DU199" s="944"/>
      <c r="DV199" s="944"/>
      <c r="DW199" s="895"/>
    </row>
    <row r="200" spans="2:127" x14ac:dyDescent="0.2">
      <c r="B200" s="918"/>
      <c r="C200" s="919"/>
      <c r="D200" s="920"/>
      <c r="E200" s="920"/>
      <c r="F200" s="920"/>
      <c r="G200" s="920"/>
      <c r="H200" s="920"/>
      <c r="I200" s="920"/>
      <c r="J200" s="920"/>
      <c r="K200" s="920"/>
      <c r="L200" s="920"/>
      <c r="M200" s="920"/>
      <c r="N200" s="920"/>
      <c r="O200" s="920"/>
      <c r="P200" s="920"/>
      <c r="Q200" s="920"/>
      <c r="R200" s="921"/>
      <c r="S200" s="920"/>
      <c r="T200" s="920"/>
      <c r="U200" s="908" t="s">
        <v>501</v>
      </c>
      <c r="V200" s="893" t="s">
        <v>124</v>
      </c>
      <c r="W200" s="917" t="s">
        <v>498</v>
      </c>
      <c r="X200" s="895"/>
      <c r="Y200" s="895"/>
      <c r="Z200" s="895"/>
      <c r="AA200" s="895"/>
      <c r="AB200" s="895"/>
      <c r="AC200" s="895"/>
      <c r="AD200" s="895"/>
      <c r="AE200" s="895"/>
      <c r="AF200" s="895"/>
      <c r="AG200" s="895"/>
      <c r="AH200" s="895">
        <v>3876</v>
      </c>
      <c r="AI200" s="895">
        <v>3876</v>
      </c>
      <c r="AJ200" s="895">
        <v>3876</v>
      </c>
      <c r="AK200" s="895">
        <v>3876</v>
      </c>
      <c r="AL200" s="895">
        <v>3876</v>
      </c>
      <c r="AM200" s="895">
        <v>3876</v>
      </c>
      <c r="AN200" s="895">
        <v>3876</v>
      </c>
      <c r="AO200" s="895">
        <v>3876</v>
      </c>
      <c r="AP200" s="895">
        <v>3876</v>
      </c>
      <c r="AQ200" s="895">
        <v>3876</v>
      </c>
      <c r="AR200" s="895">
        <v>3876</v>
      </c>
      <c r="AS200" s="895">
        <v>3876</v>
      </c>
      <c r="AT200" s="895">
        <v>3876</v>
      </c>
      <c r="AU200" s="895">
        <v>3876</v>
      </c>
      <c r="AV200" s="895">
        <v>3876</v>
      </c>
      <c r="AW200" s="895">
        <v>3876</v>
      </c>
      <c r="AX200" s="895">
        <v>3876</v>
      </c>
      <c r="AY200" s="895">
        <v>3876</v>
      </c>
      <c r="AZ200" s="895">
        <v>3876</v>
      </c>
      <c r="BA200" s="895">
        <v>3876</v>
      </c>
      <c r="BB200" s="895">
        <v>3876</v>
      </c>
      <c r="BC200" s="895">
        <v>3876</v>
      </c>
      <c r="BD200" s="895">
        <v>3876</v>
      </c>
      <c r="BE200" s="895">
        <v>3876</v>
      </c>
      <c r="BF200" s="895">
        <v>3876</v>
      </c>
      <c r="BG200" s="895">
        <v>3876</v>
      </c>
      <c r="BH200" s="895">
        <v>3876</v>
      </c>
      <c r="BI200" s="895">
        <v>3876</v>
      </c>
      <c r="BJ200" s="895">
        <v>3876</v>
      </c>
      <c r="BK200" s="895">
        <v>3876</v>
      </c>
      <c r="BL200" s="895">
        <v>3876</v>
      </c>
      <c r="BM200" s="895">
        <v>3876</v>
      </c>
      <c r="BN200" s="895">
        <v>3876</v>
      </c>
      <c r="BO200" s="895">
        <v>3876</v>
      </c>
      <c r="BP200" s="895">
        <v>3876</v>
      </c>
      <c r="BQ200" s="895">
        <v>3876</v>
      </c>
      <c r="BR200" s="895">
        <v>3876</v>
      </c>
      <c r="BS200" s="895">
        <v>3876</v>
      </c>
      <c r="BT200" s="895">
        <v>3876</v>
      </c>
      <c r="BU200" s="895">
        <v>3876</v>
      </c>
      <c r="BV200" s="895">
        <v>3876</v>
      </c>
      <c r="BW200" s="895">
        <v>3876</v>
      </c>
      <c r="BX200" s="895">
        <v>3876</v>
      </c>
      <c r="BY200" s="895">
        <v>3876</v>
      </c>
      <c r="BZ200" s="895">
        <v>3876</v>
      </c>
      <c r="CA200" s="895">
        <v>3876</v>
      </c>
      <c r="CB200" s="895">
        <v>3876</v>
      </c>
      <c r="CC200" s="895">
        <v>3876</v>
      </c>
      <c r="CD200" s="895">
        <v>3876</v>
      </c>
      <c r="CE200" s="895">
        <v>3876</v>
      </c>
      <c r="CF200" s="895">
        <v>3876</v>
      </c>
      <c r="CG200" s="895">
        <v>3876</v>
      </c>
      <c r="CH200" s="895">
        <v>3876</v>
      </c>
      <c r="CI200" s="895">
        <v>3876</v>
      </c>
      <c r="CJ200" s="895">
        <v>3876</v>
      </c>
      <c r="CK200" s="895">
        <v>3876</v>
      </c>
      <c r="CL200" s="895">
        <v>3876</v>
      </c>
      <c r="CM200" s="895">
        <v>3876</v>
      </c>
      <c r="CN200" s="895">
        <v>3876</v>
      </c>
      <c r="CO200" s="895">
        <v>3876</v>
      </c>
      <c r="CP200" s="895">
        <v>3876</v>
      </c>
      <c r="CQ200" s="895">
        <v>3876</v>
      </c>
      <c r="CR200" s="895">
        <v>3876</v>
      </c>
      <c r="CS200" s="895">
        <v>3876</v>
      </c>
      <c r="CT200" s="895">
        <v>3876</v>
      </c>
      <c r="CU200" s="895">
        <v>3876</v>
      </c>
      <c r="CV200" s="895">
        <v>3876</v>
      </c>
      <c r="CW200" s="895">
        <v>3876</v>
      </c>
      <c r="CX200" s="895">
        <v>3876</v>
      </c>
      <c r="CY200" s="945">
        <v>3876</v>
      </c>
      <c r="CZ200" s="944"/>
      <c r="DA200" s="895"/>
      <c r="DB200" s="895"/>
      <c r="DC200" s="895"/>
      <c r="DD200" s="895"/>
      <c r="DE200" s="895"/>
      <c r="DF200" s="895"/>
      <c r="DG200" s="895"/>
      <c r="DH200" s="895"/>
      <c r="DI200" s="895"/>
      <c r="DJ200" s="895"/>
      <c r="DK200" s="895"/>
      <c r="DL200" s="895"/>
      <c r="DM200" s="895"/>
      <c r="DN200" s="895"/>
      <c r="DO200" s="895"/>
      <c r="DP200" s="895"/>
      <c r="DQ200" s="895"/>
      <c r="DR200" s="895"/>
      <c r="DS200" s="895"/>
      <c r="DT200" s="895"/>
      <c r="DU200" s="895"/>
      <c r="DV200" s="895"/>
      <c r="DW200" s="895"/>
    </row>
    <row r="201" spans="2:127" x14ac:dyDescent="0.2">
      <c r="B201" s="918"/>
      <c r="C201" s="919"/>
      <c r="D201" s="920"/>
      <c r="E201" s="920"/>
      <c r="F201" s="920"/>
      <c r="G201" s="920"/>
      <c r="H201" s="920"/>
      <c r="I201" s="920"/>
      <c r="J201" s="920"/>
      <c r="K201" s="920"/>
      <c r="L201" s="920"/>
      <c r="M201" s="920"/>
      <c r="N201" s="920"/>
      <c r="O201" s="920"/>
      <c r="P201" s="920"/>
      <c r="Q201" s="920"/>
      <c r="R201" s="921"/>
      <c r="S201" s="920"/>
      <c r="T201" s="920"/>
      <c r="U201" s="922" t="s">
        <v>502</v>
      </c>
      <c r="V201" s="923" t="s">
        <v>124</v>
      </c>
      <c r="W201" s="917" t="s">
        <v>498</v>
      </c>
      <c r="X201" s="895"/>
      <c r="Y201" s="895"/>
      <c r="Z201" s="895"/>
      <c r="AA201" s="895"/>
      <c r="AB201" s="895"/>
      <c r="AC201" s="895"/>
      <c r="AD201" s="895"/>
      <c r="AE201" s="895"/>
      <c r="AF201" s="895"/>
      <c r="AG201" s="895"/>
      <c r="AH201" s="895"/>
      <c r="AI201" s="895"/>
      <c r="AJ201" s="895"/>
      <c r="AK201" s="895"/>
      <c r="AL201" s="895"/>
      <c r="AM201" s="895"/>
      <c r="AN201" s="895"/>
      <c r="AO201" s="895"/>
      <c r="AP201" s="895"/>
      <c r="AQ201" s="895"/>
      <c r="AR201" s="895"/>
      <c r="AS201" s="895"/>
      <c r="AT201" s="895"/>
      <c r="AU201" s="895"/>
      <c r="AV201" s="895"/>
      <c r="AW201" s="895"/>
      <c r="AX201" s="895"/>
      <c r="AY201" s="895"/>
      <c r="AZ201" s="895"/>
      <c r="BA201" s="895"/>
      <c r="BB201" s="895"/>
      <c r="BC201" s="895"/>
      <c r="BD201" s="895"/>
      <c r="BE201" s="895"/>
      <c r="BF201" s="895"/>
      <c r="BG201" s="895"/>
      <c r="BH201" s="895"/>
      <c r="BI201" s="895"/>
      <c r="BJ201" s="895"/>
      <c r="BK201" s="895"/>
      <c r="BL201" s="895"/>
      <c r="BM201" s="895"/>
      <c r="BN201" s="895"/>
      <c r="BO201" s="895"/>
      <c r="BP201" s="895"/>
      <c r="BQ201" s="895"/>
      <c r="BR201" s="895"/>
      <c r="BS201" s="895"/>
      <c r="BT201" s="895"/>
      <c r="BU201" s="895"/>
      <c r="BV201" s="895"/>
      <c r="BW201" s="895"/>
      <c r="BX201" s="895"/>
      <c r="BY201" s="895"/>
      <c r="BZ201" s="895"/>
      <c r="CA201" s="895"/>
      <c r="CB201" s="895"/>
      <c r="CC201" s="895"/>
      <c r="CD201" s="895"/>
      <c r="CE201" s="895"/>
      <c r="CF201" s="895"/>
      <c r="CG201" s="895"/>
      <c r="CH201" s="895"/>
      <c r="CI201" s="895"/>
      <c r="CJ201" s="895"/>
      <c r="CK201" s="895"/>
      <c r="CL201" s="895"/>
      <c r="CM201" s="895"/>
      <c r="CN201" s="895"/>
      <c r="CO201" s="895"/>
      <c r="CP201" s="895"/>
      <c r="CQ201" s="895"/>
      <c r="CR201" s="895"/>
      <c r="CS201" s="895"/>
      <c r="CT201" s="895"/>
      <c r="CU201" s="895"/>
      <c r="CV201" s="895"/>
      <c r="CW201" s="895"/>
      <c r="CX201" s="895"/>
      <c r="CY201" s="945"/>
      <c r="CZ201" s="944"/>
      <c r="DA201" s="895"/>
      <c r="DB201" s="895"/>
      <c r="DC201" s="895"/>
      <c r="DD201" s="895"/>
      <c r="DE201" s="895"/>
      <c r="DF201" s="895"/>
      <c r="DG201" s="895"/>
      <c r="DH201" s="895"/>
      <c r="DI201" s="895"/>
      <c r="DJ201" s="895"/>
      <c r="DK201" s="895"/>
      <c r="DL201" s="895"/>
      <c r="DM201" s="895"/>
      <c r="DN201" s="895"/>
      <c r="DO201" s="895"/>
      <c r="DP201" s="895"/>
      <c r="DQ201" s="895"/>
      <c r="DR201" s="895"/>
      <c r="DS201" s="895"/>
      <c r="DT201" s="895"/>
      <c r="DU201" s="895"/>
      <c r="DV201" s="895"/>
      <c r="DW201" s="895"/>
    </row>
    <row r="202" spans="2:127" x14ac:dyDescent="0.2">
      <c r="B202" s="918"/>
      <c r="C202" s="919"/>
      <c r="D202" s="920"/>
      <c r="E202" s="920"/>
      <c r="F202" s="920"/>
      <c r="G202" s="920"/>
      <c r="H202" s="920"/>
      <c r="I202" s="920"/>
      <c r="J202" s="920"/>
      <c r="K202" s="920"/>
      <c r="L202" s="920"/>
      <c r="M202" s="920"/>
      <c r="N202" s="920"/>
      <c r="O202" s="920"/>
      <c r="P202" s="920"/>
      <c r="Q202" s="920"/>
      <c r="R202" s="921"/>
      <c r="S202" s="920"/>
      <c r="T202" s="920"/>
      <c r="U202" s="908" t="s">
        <v>503</v>
      </c>
      <c r="V202" s="893" t="s">
        <v>124</v>
      </c>
      <c r="W202" s="917" t="s">
        <v>498</v>
      </c>
      <c r="X202" s="895"/>
      <c r="Y202" s="895"/>
      <c r="Z202" s="895"/>
      <c r="AA202" s="895"/>
      <c r="AB202" s="895"/>
      <c r="AC202" s="895"/>
      <c r="AD202" s="895"/>
      <c r="AE202" s="895"/>
      <c r="AF202" s="895"/>
      <c r="AG202" s="895"/>
      <c r="AH202" s="895"/>
      <c r="AI202" s="895"/>
      <c r="AJ202" s="895"/>
      <c r="AK202" s="895"/>
      <c r="AL202" s="895"/>
      <c r="AM202" s="895"/>
      <c r="AN202" s="895"/>
      <c r="AO202" s="895"/>
      <c r="AP202" s="895"/>
      <c r="AQ202" s="895"/>
      <c r="AR202" s="895"/>
      <c r="AS202" s="895"/>
      <c r="AT202" s="895"/>
      <c r="AU202" s="895"/>
      <c r="AV202" s="895"/>
      <c r="AW202" s="895"/>
      <c r="AX202" s="895"/>
      <c r="AY202" s="895"/>
      <c r="AZ202" s="895"/>
      <c r="BA202" s="895"/>
      <c r="BB202" s="895"/>
      <c r="BC202" s="895"/>
      <c r="BD202" s="895"/>
      <c r="BE202" s="895"/>
      <c r="BF202" s="895"/>
      <c r="BG202" s="895"/>
      <c r="BH202" s="895"/>
      <c r="BI202" s="895"/>
      <c r="BJ202" s="895"/>
      <c r="BK202" s="895"/>
      <c r="BL202" s="895"/>
      <c r="BM202" s="895"/>
      <c r="BN202" s="895"/>
      <c r="BO202" s="895"/>
      <c r="BP202" s="895"/>
      <c r="BQ202" s="895"/>
      <c r="BR202" s="895"/>
      <c r="BS202" s="895"/>
      <c r="BT202" s="895"/>
      <c r="BU202" s="895"/>
      <c r="BV202" s="895"/>
      <c r="BW202" s="895"/>
      <c r="BX202" s="895"/>
      <c r="BY202" s="895"/>
      <c r="BZ202" s="895"/>
      <c r="CA202" s="895"/>
      <c r="CB202" s="895"/>
      <c r="CC202" s="895"/>
      <c r="CD202" s="895"/>
      <c r="CE202" s="895"/>
      <c r="CF202" s="895"/>
      <c r="CG202" s="895"/>
      <c r="CH202" s="895"/>
      <c r="CI202" s="895"/>
      <c r="CJ202" s="895"/>
      <c r="CK202" s="895"/>
      <c r="CL202" s="895"/>
      <c r="CM202" s="895"/>
      <c r="CN202" s="895"/>
      <c r="CO202" s="895"/>
      <c r="CP202" s="895"/>
      <c r="CQ202" s="895"/>
      <c r="CR202" s="895"/>
      <c r="CS202" s="895"/>
      <c r="CT202" s="895"/>
      <c r="CU202" s="895"/>
      <c r="CV202" s="895"/>
      <c r="CW202" s="895"/>
      <c r="CX202" s="895"/>
      <c r="CY202" s="945"/>
      <c r="CZ202" s="944"/>
      <c r="DA202" s="895"/>
      <c r="DB202" s="895"/>
      <c r="DC202" s="895"/>
      <c r="DD202" s="895"/>
      <c r="DE202" s="895"/>
      <c r="DF202" s="895"/>
      <c r="DG202" s="895"/>
      <c r="DH202" s="895"/>
      <c r="DI202" s="895"/>
      <c r="DJ202" s="895"/>
      <c r="DK202" s="895"/>
      <c r="DL202" s="895"/>
      <c r="DM202" s="895"/>
      <c r="DN202" s="895"/>
      <c r="DO202" s="895"/>
      <c r="DP202" s="895"/>
      <c r="DQ202" s="895"/>
      <c r="DR202" s="895"/>
      <c r="DS202" s="895"/>
      <c r="DT202" s="895"/>
      <c r="DU202" s="895"/>
      <c r="DV202" s="895"/>
      <c r="DW202" s="895"/>
    </row>
    <row r="203" spans="2:127" x14ac:dyDescent="0.2">
      <c r="B203" s="924"/>
      <c r="C203" s="919"/>
      <c r="D203" s="920"/>
      <c r="E203" s="920"/>
      <c r="F203" s="920"/>
      <c r="G203" s="920"/>
      <c r="H203" s="920"/>
      <c r="I203" s="920"/>
      <c r="J203" s="920"/>
      <c r="K203" s="920"/>
      <c r="L203" s="920"/>
      <c r="M203" s="920"/>
      <c r="N203" s="920"/>
      <c r="O203" s="920"/>
      <c r="P203" s="920"/>
      <c r="Q203" s="920"/>
      <c r="R203" s="921"/>
      <c r="S203" s="920"/>
      <c r="T203" s="920"/>
      <c r="U203" s="908" t="s">
        <v>504</v>
      </c>
      <c r="V203" s="893" t="s">
        <v>124</v>
      </c>
      <c r="W203" s="917" t="s">
        <v>498</v>
      </c>
      <c r="X203" s="895"/>
      <c r="Y203" s="895"/>
      <c r="Z203" s="895"/>
      <c r="AA203" s="895"/>
      <c r="AB203" s="895"/>
      <c r="AC203" s="895"/>
      <c r="AD203" s="895"/>
      <c r="AE203" s="895"/>
      <c r="AF203" s="895"/>
      <c r="AG203" s="895"/>
      <c r="AH203" s="895"/>
      <c r="AI203" s="895"/>
      <c r="AJ203" s="895"/>
      <c r="AK203" s="895"/>
      <c r="AL203" s="895"/>
      <c r="AM203" s="895"/>
      <c r="AN203" s="895"/>
      <c r="AO203" s="895"/>
      <c r="AP203" s="895"/>
      <c r="AQ203" s="895"/>
      <c r="AR203" s="895"/>
      <c r="AS203" s="895"/>
      <c r="AT203" s="895"/>
      <c r="AU203" s="895"/>
      <c r="AV203" s="895"/>
      <c r="AW203" s="895"/>
      <c r="AX203" s="895"/>
      <c r="AY203" s="895"/>
      <c r="AZ203" s="895"/>
      <c r="BA203" s="895"/>
      <c r="BB203" s="895"/>
      <c r="BC203" s="895"/>
      <c r="BD203" s="895"/>
      <c r="BE203" s="895"/>
      <c r="BF203" s="895"/>
      <c r="BG203" s="895"/>
      <c r="BH203" s="895"/>
      <c r="BI203" s="895"/>
      <c r="BJ203" s="895"/>
      <c r="BK203" s="895"/>
      <c r="BL203" s="895"/>
      <c r="BM203" s="895"/>
      <c r="BN203" s="895"/>
      <c r="BO203" s="895"/>
      <c r="BP203" s="895"/>
      <c r="BQ203" s="895"/>
      <c r="BR203" s="895"/>
      <c r="BS203" s="895"/>
      <c r="BT203" s="895"/>
      <c r="BU203" s="895"/>
      <c r="BV203" s="895"/>
      <c r="BW203" s="895"/>
      <c r="BX203" s="895"/>
      <c r="BY203" s="895"/>
      <c r="BZ203" s="895"/>
      <c r="CA203" s="895"/>
      <c r="CB203" s="895"/>
      <c r="CC203" s="895"/>
      <c r="CD203" s="895"/>
      <c r="CE203" s="895"/>
      <c r="CF203" s="895"/>
      <c r="CG203" s="895"/>
      <c r="CH203" s="895"/>
      <c r="CI203" s="895"/>
      <c r="CJ203" s="895"/>
      <c r="CK203" s="895"/>
      <c r="CL203" s="895"/>
      <c r="CM203" s="895"/>
      <c r="CN203" s="895"/>
      <c r="CO203" s="895"/>
      <c r="CP203" s="895"/>
      <c r="CQ203" s="895"/>
      <c r="CR203" s="895"/>
      <c r="CS203" s="895"/>
      <c r="CT203" s="895"/>
      <c r="CU203" s="895"/>
      <c r="CV203" s="895"/>
      <c r="CW203" s="895"/>
      <c r="CX203" s="895"/>
      <c r="CY203" s="945"/>
      <c r="CZ203" s="944"/>
      <c r="DA203" s="895"/>
      <c r="DB203" s="895"/>
      <c r="DC203" s="895"/>
      <c r="DD203" s="895"/>
      <c r="DE203" s="895"/>
      <c r="DF203" s="895"/>
      <c r="DG203" s="895"/>
      <c r="DH203" s="895"/>
      <c r="DI203" s="895"/>
      <c r="DJ203" s="895"/>
      <c r="DK203" s="895"/>
      <c r="DL203" s="895"/>
      <c r="DM203" s="895"/>
      <c r="DN203" s="895"/>
      <c r="DO203" s="895"/>
      <c r="DP203" s="895"/>
      <c r="DQ203" s="895"/>
      <c r="DR203" s="895"/>
      <c r="DS203" s="895"/>
      <c r="DT203" s="895"/>
      <c r="DU203" s="895"/>
      <c r="DV203" s="895"/>
      <c r="DW203" s="895"/>
    </row>
    <row r="204" spans="2:127" x14ac:dyDescent="0.2">
      <c r="B204" s="924"/>
      <c r="C204" s="919"/>
      <c r="D204" s="920"/>
      <c r="E204" s="920"/>
      <c r="F204" s="920"/>
      <c r="G204" s="920"/>
      <c r="H204" s="920"/>
      <c r="I204" s="920"/>
      <c r="J204" s="920"/>
      <c r="K204" s="920"/>
      <c r="L204" s="920"/>
      <c r="M204" s="920"/>
      <c r="N204" s="920"/>
      <c r="O204" s="920"/>
      <c r="P204" s="920"/>
      <c r="Q204" s="920"/>
      <c r="R204" s="921"/>
      <c r="S204" s="920"/>
      <c r="T204" s="920"/>
      <c r="U204" s="908" t="s">
        <v>505</v>
      </c>
      <c r="V204" s="893" t="s">
        <v>124</v>
      </c>
      <c r="W204" s="917" t="s">
        <v>498</v>
      </c>
      <c r="X204" s="895"/>
      <c r="Y204" s="895"/>
      <c r="Z204" s="895"/>
      <c r="AA204" s="895"/>
      <c r="AB204" s="895"/>
      <c r="AC204" s="895"/>
      <c r="AD204" s="895"/>
      <c r="AE204" s="895"/>
      <c r="AF204" s="895"/>
      <c r="AG204" s="895"/>
      <c r="AH204" s="895"/>
      <c r="AI204" s="895"/>
      <c r="AJ204" s="895"/>
      <c r="AK204" s="895"/>
      <c r="AL204" s="895"/>
      <c r="AM204" s="895"/>
      <c r="AN204" s="895"/>
      <c r="AO204" s="895"/>
      <c r="AP204" s="895"/>
      <c r="AQ204" s="895"/>
      <c r="AR204" s="895"/>
      <c r="AS204" s="895"/>
      <c r="AT204" s="895"/>
      <c r="AU204" s="895"/>
      <c r="AV204" s="895"/>
      <c r="AW204" s="895"/>
      <c r="AX204" s="895"/>
      <c r="AY204" s="895"/>
      <c r="AZ204" s="895"/>
      <c r="BA204" s="895"/>
      <c r="BB204" s="895"/>
      <c r="BC204" s="895"/>
      <c r="BD204" s="895"/>
      <c r="BE204" s="895"/>
      <c r="BF204" s="895"/>
      <c r="BG204" s="895"/>
      <c r="BH204" s="895"/>
      <c r="BI204" s="895"/>
      <c r="BJ204" s="895"/>
      <c r="BK204" s="895"/>
      <c r="BL204" s="895"/>
      <c r="BM204" s="895"/>
      <c r="BN204" s="895"/>
      <c r="BO204" s="895"/>
      <c r="BP204" s="895"/>
      <c r="BQ204" s="895"/>
      <c r="BR204" s="895"/>
      <c r="BS204" s="895"/>
      <c r="BT204" s="895"/>
      <c r="BU204" s="895"/>
      <c r="BV204" s="895"/>
      <c r="BW204" s="895"/>
      <c r="BX204" s="895"/>
      <c r="BY204" s="895"/>
      <c r="BZ204" s="895"/>
      <c r="CA204" s="895"/>
      <c r="CB204" s="895"/>
      <c r="CC204" s="895"/>
      <c r="CD204" s="895"/>
      <c r="CE204" s="895"/>
      <c r="CF204" s="895"/>
      <c r="CG204" s="895"/>
      <c r="CH204" s="895"/>
      <c r="CI204" s="895"/>
      <c r="CJ204" s="895"/>
      <c r="CK204" s="895"/>
      <c r="CL204" s="895"/>
      <c r="CM204" s="895"/>
      <c r="CN204" s="895"/>
      <c r="CO204" s="895"/>
      <c r="CP204" s="895"/>
      <c r="CQ204" s="895"/>
      <c r="CR204" s="895"/>
      <c r="CS204" s="895"/>
      <c r="CT204" s="895"/>
      <c r="CU204" s="895"/>
      <c r="CV204" s="895"/>
      <c r="CW204" s="895"/>
      <c r="CX204" s="895"/>
      <c r="CY204" s="945"/>
      <c r="CZ204" s="944"/>
      <c r="DA204" s="895"/>
      <c r="DB204" s="895"/>
      <c r="DC204" s="895"/>
      <c r="DD204" s="895"/>
      <c r="DE204" s="895"/>
      <c r="DF204" s="895"/>
      <c r="DG204" s="895"/>
      <c r="DH204" s="895"/>
      <c r="DI204" s="895"/>
      <c r="DJ204" s="895"/>
      <c r="DK204" s="895"/>
      <c r="DL204" s="895"/>
      <c r="DM204" s="895"/>
      <c r="DN204" s="895"/>
      <c r="DO204" s="895"/>
      <c r="DP204" s="895"/>
      <c r="DQ204" s="895"/>
      <c r="DR204" s="895"/>
      <c r="DS204" s="895"/>
      <c r="DT204" s="895"/>
      <c r="DU204" s="895"/>
      <c r="DV204" s="895"/>
      <c r="DW204" s="895"/>
    </row>
    <row r="205" spans="2:127" x14ac:dyDescent="0.2">
      <c r="B205" s="924"/>
      <c r="C205" s="919"/>
      <c r="D205" s="920"/>
      <c r="E205" s="920"/>
      <c r="F205" s="920"/>
      <c r="G205" s="920"/>
      <c r="H205" s="920"/>
      <c r="I205" s="920"/>
      <c r="J205" s="920"/>
      <c r="K205" s="920"/>
      <c r="L205" s="920"/>
      <c r="M205" s="920"/>
      <c r="N205" s="920"/>
      <c r="O205" s="920"/>
      <c r="P205" s="920"/>
      <c r="Q205" s="920"/>
      <c r="R205" s="921"/>
      <c r="S205" s="920"/>
      <c r="T205" s="920"/>
      <c r="U205" s="908" t="s">
        <v>506</v>
      </c>
      <c r="V205" s="893" t="s">
        <v>124</v>
      </c>
      <c r="W205" s="917" t="s">
        <v>498</v>
      </c>
      <c r="X205" s="895"/>
      <c r="Y205" s="895"/>
      <c r="Z205" s="895"/>
      <c r="AA205" s="895"/>
      <c r="AB205" s="895"/>
      <c r="AC205" s="895"/>
      <c r="AD205" s="895"/>
      <c r="AE205" s="895"/>
      <c r="AF205" s="895"/>
      <c r="AG205" s="895"/>
      <c r="AH205" s="895"/>
      <c r="AI205" s="895"/>
      <c r="AJ205" s="895"/>
      <c r="AK205" s="895"/>
      <c r="AL205" s="895"/>
      <c r="AM205" s="895"/>
      <c r="AN205" s="895"/>
      <c r="AO205" s="895"/>
      <c r="AP205" s="895"/>
      <c r="AQ205" s="895"/>
      <c r="AR205" s="895"/>
      <c r="AS205" s="895"/>
      <c r="AT205" s="895"/>
      <c r="AU205" s="895"/>
      <c r="AV205" s="895"/>
      <c r="AW205" s="895"/>
      <c r="AX205" s="895"/>
      <c r="AY205" s="895"/>
      <c r="AZ205" s="895"/>
      <c r="BA205" s="895"/>
      <c r="BB205" s="895"/>
      <c r="BC205" s="895"/>
      <c r="BD205" s="895"/>
      <c r="BE205" s="895"/>
      <c r="BF205" s="895"/>
      <c r="BG205" s="895"/>
      <c r="BH205" s="895"/>
      <c r="BI205" s="895"/>
      <c r="BJ205" s="895"/>
      <c r="BK205" s="895"/>
      <c r="BL205" s="895"/>
      <c r="BM205" s="895"/>
      <c r="BN205" s="895"/>
      <c r="BO205" s="895"/>
      <c r="BP205" s="895"/>
      <c r="BQ205" s="895"/>
      <c r="BR205" s="895"/>
      <c r="BS205" s="895"/>
      <c r="BT205" s="895"/>
      <c r="BU205" s="895"/>
      <c r="BV205" s="895"/>
      <c r="BW205" s="895"/>
      <c r="BX205" s="895"/>
      <c r="BY205" s="895"/>
      <c r="BZ205" s="895"/>
      <c r="CA205" s="895"/>
      <c r="CB205" s="895"/>
      <c r="CC205" s="895"/>
      <c r="CD205" s="895"/>
      <c r="CE205" s="895"/>
      <c r="CF205" s="895"/>
      <c r="CG205" s="895"/>
      <c r="CH205" s="895"/>
      <c r="CI205" s="895"/>
      <c r="CJ205" s="895"/>
      <c r="CK205" s="895"/>
      <c r="CL205" s="895"/>
      <c r="CM205" s="895"/>
      <c r="CN205" s="895"/>
      <c r="CO205" s="895"/>
      <c r="CP205" s="895"/>
      <c r="CQ205" s="895"/>
      <c r="CR205" s="895"/>
      <c r="CS205" s="895"/>
      <c r="CT205" s="895"/>
      <c r="CU205" s="895"/>
      <c r="CV205" s="895"/>
      <c r="CW205" s="895"/>
      <c r="CX205" s="895"/>
      <c r="CY205" s="945"/>
      <c r="CZ205" s="944"/>
      <c r="DA205" s="895"/>
      <c r="DB205" s="895"/>
      <c r="DC205" s="895"/>
      <c r="DD205" s="895"/>
      <c r="DE205" s="895"/>
      <c r="DF205" s="895"/>
      <c r="DG205" s="895"/>
      <c r="DH205" s="895"/>
      <c r="DI205" s="895"/>
      <c r="DJ205" s="895"/>
      <c r="DK205" s="895"/>
      <c r="DL205" s="895"/>
      <c r="DM205" s="895"/>
      <c r="DN205" s="895"/>
      <c r="DO205" s="895"/>
      <c r="DP205" s="895"/>
      <c r="DQ205" s="895"/>
      <c r="DR205" s="895"/>
      <c r="DS205" s="895"/>
      <c r="DT205" s="895"/>
      <c r="DU205" s="895"/>
      <c r="DV205" s="895"/>
      <c r="DW205" s="895"/>
    </row>
    <row r="206" spans="2:127" x14ac:dyDescent="0.2">
      <c r="B206" s="924"/>
      <c r="C206" s="919"/>
      <c r="D206" s="920"/>
      <c r="E206" s="920"/>
      <c r="F206" s="920"/>
      <c r="G206" s="920"/>
      <c r="H206" s="920"/>
      <c r="I206" s="920"/>
      <c r="J206" s="920"/>
      <c r="K206" s="920"/>
      <c r="L206" s="920"/>
      <c r="M206" s="920"/>
      <c r="N206" s="920"/>
      <c r="O206" s="920"/>
      <c r="P206" s="920"/>
      <c r="Q206" s="920"/>
      <c r="R206" s="921"/>
      <c r="S206" s="920"/>
      <c r="T206" s="920"/>
      <c r="U206" s="925" t="s">
        <v>507</v>
      </c>
      <c r="V206" s="893" t="s">
        <v>124</v>
      </c>
      <c r="W206" s="917" t="s">
        <v>498</v>
      </c>
      <c r="X206" s="946"/>
      <c r="Y206" s="946"/>
      <c r="Z206" s="946"/>
      <c r="AA206" s="946"/>
      <c r="AB206" s="946"/>
      <c r="AC206" s="946"/>
      <c r="AD206" s="946"/>
      <c r="AE206" s="946"/>
      <c r="AF206" s="946"/>
      <c r="AG206" s="946"/>
      <c r="AH206" s="946"/>
      <c r="AI206" s="946"/>
      <c r="AJ206" s="946"/>
      <c r="AK206" s="946"/>
      <c r="AL206" s="946"/>
      <c r="AM206" s="946"/>
      <c r="AN206" s="946"/>
      <c r="AO206" s="946"/>
      <c r="AP206" s="946"/>
      <c r="AQ206" s="946"/>
      <c r="AR206" s="946"/>
      <c r="AS206" s="946"/>
      <c r="AT206" s="946"/>
      <c r="AU206" s="946"/>
      <c r="AV206" s="946"/>
      <c r="AW206" s="946"/>
      <c r="AX206" s="946"/>
      <c r="AY206" s="946"/>
      <c r="AZ206" s="946"/>
      <c r="BA206" s="946"/>
      <c r="BB206" s="946"/>
      <c r="BC206" s="946"/>
      <c r="BD206" s="946"/>
      <c r="BE206" s="946"/>
      <c r="BF206" s="946"/>
      <c r="BG206" s="946"/>
      <c r="BH206" s="946"/>
      <c r="BI206" s="946"/>
      <c r="BJ206" s="946"/>
      <c r="BK206" s="946"/>
      <c r="BL206" s="946"/>
      <c r="BM206" s="946"/>
      <c r="BN206" s="946"/>
      <c r="BO206" s="946"/>
      <c r="BP206" s="946"/>
      <c r="BQ206" s="946"/>
      <c r="BR206" s="946"/>
      <c r="BS206" s="946"/>
      <c r="BT206" s="946"/>
      <c r="BU206" s="946"/>
      <c r="BV206" s="946"/>
      <c r="BW206" s="946"/>
      <c r="BX206" s="946"/>
      <c r="BY206" s="946"/>
      <c r="BZ206" s="946"/>
      <c r="CA206" s="946"/>
      <c r="CB206" s="946"/>
      <c r="CC206" s="946"/>
      <c r="CD206" s="946"/>
      <c r="CE206" s="946"/>
      <c r="CF206" s="946"/>
      <c r="CG206" s="946"/>
      <c r="CH206" s="946"/>
      <c r="CI206" s="946"/>
      <c r="CJ206" s="946"/>
      <c r="CK206" s="946"/>
      <c r="CL206" s="946"/>
      <c r="CM206" s="946"/>
      <c r="CN206" s="946"/>
      <c r="CO206" s="946"/>
      <c r="CP206" s="946"/>
      <c r="CQ206" s="946"/>
      <c r="CR206" s="946"/>
      <c r="CS206" s="946"/>
      <c r="CT206" s="946"/>
      <c r="CU206" s="946"/>
      <c r="CV206" s="946"/>
      <c r="CW206" s="946"/>
      <c r="CX206" s="946"/>
      <c r="CY206" s="945"/>
      <c r="CZ206" s="944"/>
      <c r="DA206" s="946"/>
      <c r="DB206" s="946"/>
      <c r="DC206" s="946"/>
      <c r="DD206" s="946"/>
      <c r="DE206" s="946"/>
      <c r="DF206" s="946"/>
      <c r="DG206" s="946"/>
      <c r="DH206" s="946"/>
      <c r="DI206" s="946"/>
      <c r="DJ206" s="946"/>
      <c r="DK206" s="946"/>
      <c r="DL206" s="946"/>
      <c r="DM206" s="946"/>
      <c r="DN206" s="946"/>
      <c r="DO206" s="946"/>
      <c r="DP206" s="946"/>
      <c r="DQ206" s="946"/>
      <c r="DR206" s="946"/>
      <c r="DS206" s="946"/>
      <c r="DT206" s="946"/>
      <c r="DU206" s="946"/>
      <c r="DV206" s="946"/>
      <c r="DW206" s="946"/>
    </row>
    <row r="207" spans="2:127" ht="15.75" thickBot="1" x14ac:dyDescent="0.25">
      <c r="B207" s="929"/>
      <c r="C207" s="930"/>
      <c r="D207" s="931"/>
      <c r="E207" s="931"/>
      <c r="F207" s="931"/>
      <c r="G207" s="931"/>
      <c r="H207" s="931"/>
      <c r="I207" s="931"/>
      <c r="J207" s="931"/>
      <c r="K207" s="931"/>
      <c r="L207" s="931"/>
      <c r="M207" s="931"/>
      <c r="N207" s="931"/>
      <c r="O207" s="931"/>
      <c r="P207" s="931"/>
      <c r="Q207" s="931"/>
      <c r="R207" s="932"/>
      <c r="S207" s="931"/>
      <c r="T207" s="931"/>
      <c r="U207" s="933" t="s">
        <v>127</v>
      </c>
      <c r="V207" s="934" t="s">
        <v>508</v>
      </c>
      <c r="W207" s="935" t="s">
        <v>498</v>
      </c>
      <c r="X207" s="936">
        <f>SUM(X196:X206)</f>
        <v>456.87599999999998</v>
      </c>
      <c r="Y207" s="936">
        <f t="shared" ref="Y207:CJ207" si="60">SUM(Y196:Y206)</f>
        <v>700.67200000000003</v>
      </c>
      <c r="Z207" s="936">
        <f t="shared" si="60"/>
        <v>1181.3440000000001</v>
      </c>
      <c r="AA207" s="936">
        <f t="shared" si="60"/>
        <v>1221.0160000000001</v>
      </c>
      <c r="AB207" s="936">
        <f t="shared" si="60"/>
        <v>1260.6880000000001</v>
      </c>
      <c r="AC207" s="936">
        <f t="shared" si="60"/>
        <v>1300.3600000000001</v>
      </c>
      <c r="AD207" s="936">
        <f t="shared" si="60"/>
        <v>2480.6680000000001</v>
      </c>
      <c r="AE207" s="936">
        <f t="shared" si="60"/>
        <v>3701.6480000000001</v>
      </c>
      <c r="AF207" s="936">
        <f t="shared" si="60"/>
        <v>6102.9359999999997</v>
      </c>
      <c r="AG207" s="936">
        <f t="shared" si="60"/>
        <v>6301.2240000000002</v>
      </c>
      <c r="AH207" s="936">
        <f t="shared" si="60"/>
        <v>4669.8240071999999</v>
      </c>
      <c r="AI207" s="936">
        <f t="shared" si="60"/>
        <v>4669.8240071999999</v>
      </c>
      <c r="AJ207" s="936">
        <f t="shared" si="60"/>
        <v>4669.8240071999999</v>
      </c>
      <c r="AK207" s="936">
        <f t="shared" si="60"/>
        <v>4669.8240071999999</v>
      </c>
      <c r="AL207" s="936">
        <f t="shared" si="60"/>
        <v>4845.5740071999999</v>
      </c>
      <c r="AM207" s="936">
        <f t="shared" si="60"/>
        <v>5197.0740071999999</v>
      </c>
      <c r="AN207" s="936">
        <f t="shared" si="60"/>
        <v>6778.8240072000008</v>
      </c>
      <c r="AO207" s="936">
        <f t="shared" si="60"/>
        <v>5197.0740071999999</v>
      </c>
      <c r="AP207" s="936">
        <f t="shared" si="60"/>
        <v>4845.5740071999999</v>
      </c>
      <c r="AQ207" s="936">
        <f t="shared" si="60"/>
        <v>4684.0740071999999</v>
      </c>
      <c r="AR207" s="936">
        <f t="shared" si="60"/>
        <v>4705.4490071999999</v>
      </c>
      <c r="AS207" s="936">
        <f t="shared" si="60"/>
        <v>4719.6990071999999</v>
      </c>
      <c r="AT207" s="936">
        <f t="shared" si="60"/>
        <v>4705.4490071999999</v>
      </c>
      <c r="AU207" s="936">
        <f t="shared" si="60"/>
        <v>4676.9490071999999</v>
      </c>
      <c r="AV207" s="936">
        <f t="shared" si="60"/>
        <v>4845.5740071999999</v>
      </c>
      <c r="AW207" s="936">
        <f t="shared" si="60"/>
        <v>5197.0740071999999</v>
      </c>
      <c r="AX207" s="936">
        <f t="shared" si="60"/>
        <v>6778.8240072000008</v>
      </c>
      <c r="AY207" s="936">
        <f t="shared" si="60"/>
        <v>5197.0740071999999</v>
      </c>
      <c r="AZ207" s="936">
        <f t="shared" si="60"/>
        <v>4845.5740071999999</v>
      </c>
      <c r="BA207" s="936">
        <f t="shared" si="60"/>
        <v>4669.8240071999999</v>
      </c>
      <c r="BB207" s="936">
        <f t="shared" si="60"/>
        <v>4669.8240071999999</v>
      </c>
      <c r="BC207" s="936">
        <f t="shared" si="60"/>
        <v>4669.8240071999999</v>
      </c>
      <c r="BD207" s="936">
        <f t="shared" si="60"/>
        <v>4669.8240071999999</v>
      </c>
      <c r="BE207" s="936">
        <f t="shared" si="60"/>
        <v>4669.8240071999999</v>
      </c>
      <c r="BF207" s="936">
        <f t="shared" si="60"/>
        <v>4669.8240071999999</v>
      </c>
      <c r="BG207" s="936">
        <f t="shared" si="60"/>
        <v>4669.8240071999999</v>
      </c>
      <c r="BH207" s="936">
        <f t="shared" si="60"/>
        <v>4669.8240071999999</v>
      </c>
      <c r="BI207" s="936">
        <f t="shared" si="60"/>
        <v>4669.8240071999999</v>
      </c>
      <c r="BJ207" s="936">
        <f t="shared" si="60"/>
        <v>4669.8240071999999</v>
      </c>
      <c r="BK207" s="936">
        <f t="shared" si="60"/>
        <v>4859.8240071999999</v>
      </c>
      <c r="BL207" s="936">
        <f t="shared" si="60"/>
        <v>5232.6990071999999</v>
      </c>
      <c r="BM207" s="936">
        <f t="shared" si="60"/>
        <v>6828.6990072000008</v>
      </c>
      <c r="BN207" s="936">
        <f t="shared" si="60"/>
        <v>5232.6990071999999</v>
      </c>
      <c r="BO207" s="936">
        <f t="shared" si="60"/>
        <v>4852.6990071999999</v>
      </c>
      <c r="BP207" s="936">
        <f t="shared" si="60"/>
        <v>4669.8240071999999</v>
      </c>
      <c r="BQ207" s="936">
        <f t="shared" si="60"/>
        <v>4669.8240071999999</v>
      </c>
      <c r="BR207" s="936">
        <f t="shared" si="60"/>
        <v>4669.8240071999999</v>
      </c>
      <c r="BS207" s="936">
        <f t="shared" si="60"/>
        <v>4669.8240071999999</v>
      </c>
      <c r="BT207" s="936">
        <f t="shared" si="60"/>
        <v>4669.8240071999999</v>
      </c>
      <c r="BU207" s="936">
        <f t="shared" si="60"/>
        <v>4845.5740071999999</v>
      </c>
      <c r="BV207" s="936">
        <f t="shared" si="60"/>
        <v>5197.0740071999999</v>
      </c>
      <c r="BW207" s="936">
        <f t="shared" si="60"/>
        <v>6778.8240072000008</v>
      </c>
      <c r="BX207" s="936">
        <f t="shared" si="60"/>
        <v>5197.0740071999999</v>
      </c>
      <c r="BY207" s="936">
        <f t="shared" si="60"/>
        <v>4845.5740071999999</v>
      </c>
      <c r="BZ207" s="936">
        <f t="shared" si="60"/>
        <v>4669.8240071999999</v>
      </c>
      <c r="CA207" s="936">
        <f t="shared" si="60"/>
        <v>4669.8240071999999</v>
      </c>
      <c r="CB207" s="936">
        <f t="shared" si="60"/>
        <v>4669.8240071999999</v>
      </c>
      <c r="CC207" s="936">
        <f t="shared" si="60"/>
        <v>4669.8240071999999</v>
      </c>
      <c r="CD207" s="936">
        <f t="shared" si="60"/>
        <v>4669.8240071999999</v>
      </c>
      <c r="CE207" s="936">
        <f t="shared" si="60"/>
        <v>4736.3240071999999</v>
      </c>
      <c r="CF207" s="936">
        <f t="shared" si="60"/>
        <v>4802.8240071999999</v>
      </c>
      <c r="CG207" s="936">
        <f t="shared" si="60"/>
        <v>4935.8240071999999</v>
      </c>
      <c r="CH207" s="936">
        <f t="shared" si="60"/>
        <v>4802.8240071999999</v>
      </c>
      <c r="CI207" s="936">
        <f t="shared" si="60"/>
        <v>4736.3240071999999</v>
      </c>
      <c r="CJ207" s="936">
        <f t="shared" si="60"/>
        <v>4845.5740071999999</v>
      </c>
      <c r="CK207" s="936">
        <f t="shared" ref="CK207:DW207" si="61">SUM(CK196:CK206)</f>
        <v>5197.0740071999999</v>
      </c>
      <c r="CL207" s="936">
        <f t="shared" si="61"/>
        <v>6778.8240072000008</v>
      </c>
      <c r="CM207" s="936">
        <f t="shared" si="61"/>
        <v>5197.0740071999999</v>
      </c>
      <c r="CN207" s="936">
        <f t="shared" si="61"/>
        <v>4845.5740071999999</v>
      </c>
      <c r="CO207" s="936">
        <f t="shared" si="61"/>
        <v>4669.8240071999999</v>
      </c>
      <c r="CP207" s="936">
        <f t="shared" si="61"/>
        <v>4669.8240071999999</v>
      </c>
      <c r="CQ207" s="936">
        <f t="shared" si="61"/>
        <v>4669.8240071999999</v>
      </c>
      <c r="CR207" s="936">
        <f t="shared" si="61"/>
        <v>4669.8240071999999</v>
      </c>
      <c r="CS207" s="936">
        <f t="shared" si="61"/>
        <v>4669.8240071999999</v>
      </c>
      <c r="CT207" s="936">
        <f t="shared" si="61"/>
        <v>4845.5740071999999</v>
      </c>
      <c r="CU207" s="936">
        <f t="shared" si="61"/>
        <v>5197.0740071999999</v>
      </c>
      <c r="CV207" s="936">
        <f t="shared" si="61"/>
        <v>6778.8240072000008</v>
      </c>
      <c r="CW207" s="936">
        <f t="shared" si="61"/>
        <v>5197.0740071999999</v>
      </c>
      <c r="CX207" s="936">
        <f t="shared" si="61"/>
        <v>4845.5740071999999</v>
      </c>
      <c r="CY207" s="937">
        <f t="shared" si="61"/>
        <v>4669.8240071999999</v>
      </c>
      <c r="CZ207" s="937">
        <f t="shared" si="61"/>
        <v>0</v>
      </c>
      <c r="DA207" s="937">
        <f t="shared" si="61"/>
        <v>0</v>
      </c>
      <c r="DB207" s="937">
        <f t="shared" si="61"/>
        <v>0</v>
      </c>
      <c r="DC207" s="937">
        <f t="shared" si="61"/>
        <v>0</v>
      </c>
      <c r="DD207" s="937">
        <f t="shared" si="61"/>
        <v>0</v>
      </c>
      <c r="DE207" s="937">
        <f t="shared" si="61"/>
        <v>0</v>
      </c>
      <c r="DF207" s="937">
        <f t="shared" si="61"/>
        <v>0</v>
      </c>
      <c r="DG207" s="937">
        <f t="shared" si="61"/>
        <v>0</v>
      </c>
      <c r="DH207" s="937">
        <f t="shared" si="61"/>
        <v>0</v>
      </c>
      <c r="DI207" s="937">
        <f t="shared" si="61"/>
        <v>0</v>
      </c>
      <c r="DJ207" s="937">
        <f t="shared" si="61"/>
        <v>0</v>
      </c>
      <c r="DK207" s="937">
        <f t="shared" si="61"/>
        <v>0</v>
      </c>
      <c r="DL207" s="937">
        <f t="shared" si="61"/>
        <v>0</v>
      </c>
      <c r="DM207" s="937">
        <f t="shared" si="61"/>
        <v>0</v>
      </c>
      <c r="DN207" s="937">
        <f t="shared" si="61"/>
        <v>0</v>
      </c>
      <c r="DO207" s="937">
        <f t="shared" si="61"/>
        <v>0</v>
      </c>
      <c r="DP207" s="937">
        <f t="shared" si="61"/>
        <v>0</v>
      </c>
      <c r="DQ207" s="937">
        <f t="shared" si="61"/>
        <v>0</v>
      </c>
      <c r="DR207" s="937">
        <f t="shared" si="61"/>
        <v>0</v>
      </c>
      <c r="DS207" s="937">
        <f t="shared" si="61"/>
        <v>0</v>
      </c>
      <c r="DT207" s="937">
        <f t="shared" si="61"/>
        <v>0</v>
      </c>
      <c r="DU207" s="937">
        <f t="shared" si="61"/>
        <v>0</v>
      </c>
      <c r="DV207" s="937">
        <f t="shared" si="61"/>
        <v>0</v>
      </c>
      <c r="DW207" s="937">
        <f t="shared" si="61"/>
        <v>0</v>
      </c>
    </row>
    <row r="208" spans="2:127" ht="63.75" x14ac:dyDescent="0.2">
      <c r="B208" s="881"/>
      <c r="C208" s="943" t="s">
        <v>920</v>
      </c>
      <c r="D208" s="883" t="s">
        <v>921</v>
      </c>
      <c r="E208" s="884" t="s">
        <v>949</v>
      </c>
      <c r="F208" s="885" t="s">
        <v>780</v>
      </c>
      <c r="G208" s="886" t="s">
        <v>781</v>
      </c>
      <c r="H208" s="887" t="s">
        <v>495</v>
      </c>
      <c r="I208" s="888">
        <f>MAX(X208:AV208)</f>
        <v>11</v>
      </c>
      <c r="J208" s="887">
        <f>SUMPRODUCT($X$2:$CY$2,$X208:$CY208)*365</f>
        <v>95785.60755303879</v>
      </c>
      <c r="K208" s="887">
        <f>SUMPRODUCT($X$2:$CY$2,$X209:$CY209)+SUMPRODUCT($X$2:$CY$2,$X210:$CY210)+SUMPRODUCT($X$2:$CY$2,$X211:$CY211)</f>
        <v>0</v>
      </c>
      <c r="L208" s="887">
        <f>SUMPRODUCT($X$2:$CY$2,$X212:$CY212) +SUMPRODUCT($X$2:$CY$2,$X213:$CY213)</f>
        <v>17446.579029523604</v>
      </c>
      <c r="M208" s="887">
        <f>SUMPRODUCT($X$2:$CY$2,$X214:$CY214)</f>
        <v>0</v>
      </c>
      <c r="N208" s="887">
        <f>SUMPRODUCT($X$2:$CY$2,$X217:$CY217) +SUMPRODUCT($X$2:$CY$2,$X218:$CY218)</f>
        <v>0</v>
      </c>
      <c r="O208" s="887">
        <f>SUMPRODUCT($X$2:$CY$2,$X215:$CY215) +SUMPRODUCT($X$2:$CY$2,$X216:$CY216) +SUMPRODUCT($X$2:$CY$2,$X219:$CY219)</f>
        <v>0</v>
      </c>
      <c r="P208" s="887">
        <f>SUM(K208:O208)</f>
        <v>17446.579029523604</v>
      </c>
      <c r="Q208" s="887">
        <f>(SUM(K208:M208)*100000)/(J208*1000)</f>
        <v>18.214196762141967</v>
      </c>
      <c r="R208" s="889">
        <f>(P208*100000)/(J208*1000)</f>
        <v>18.214196762141967</v>
      </c>
      <c r="S208" s="890" t="s">
        <v>782</v>
      </c>
      <c r="T208" s="891" t="s">
        <v>782</v>
      </c>
      <c r="U208" s="892" t="s">
        <v>496</v>
      </c>
      <c r="V208" s="893" t="s">
        <v>124</v>
      </c>
      <c r="W208" s="894" t="s">
        <v>75</v>
      </c>
      <c r="X208" s="895"/>
      <c r="Y208" s="895"/>
      <c r="Z208" s="895"/>
      <c r="AA208" s="895"/>
      <c r="AB208" s="895"/>
      <c r="AC208" s="895">
        <v>11</v>
      </c>
      <c r="AD208" s="895">
        <v>11</v>
      </c>
      <c r="AE208" s="895">
        <v>11</v>
      </c>
      <c r="AF208" s="895">
        <v>11</v>
      </c>
      <c r="AG208" s="895">
        <v>11</v>
      </c>
      <c r="AH208" s="895">
        <v>11</v>
      </c>
      <c r="AI208" s="895">
        <v>11</v>
      </c>
      <c r="AJ208" s="895">
        <v>11</v>
      </c>
      <c r="AK208" s="895">
        <v>11</v>
      </c>
      <c r="AL208" s="895">
        <v>11</v>
      </c>
      <c r="AM208" s="895">
        <v>11</v>
      </c>
      <c r="AN208" s="895">
        <v>11</v>
      </c>
      <c r="AO208" s="895">
        <v>11</v>
      </c>
      <c r="AP208" s="895">
        <v>11</v>
      </c>
      <c r="AQ208" s="895">
        <v>11</v>
      </c>
      <c r="AR208" s="895">
        <v>11</v>
      </c>
      <c r="AS208" s="895">
        <v>11</v>
      </c>
      <c r="AT208" s="895">
        <v>11</v>
      </c>
      <c r="AU208" s="895">
        <v>11</v>
      </c>
      <c r="AV208" s="895">
        <v>11</v>
      </c>
      <c r="AW208" s="895">
        <v>11</v>
      </c>
      <c r="AX208" s="895">
        <v>11</v>
      </c>
      <c r="AY208" s="895">
        <v>11</v>
      </c>
      <c r="AZ208" s="895">
        <v>11</v>
      </c>
      <c r="BA208" s="895">
        <v>11</v>
      </c>
      <c r="BB208" s="895">
        <v>11</v>
      </c>
      <c r="BC208" s="895">
        <v>11</v>
      </c>
      <c r="BD208" s="895">
        <v>11</v>
      </c>
      <c r="BE208" s="895">
        <v>11</v>
      </c>
      <c r="BF208" s="895">
        <v>11</v>
      </c>
      <c r="BG208" s="895">
        <v>11</v>
      </c>
      <c r="BH208" s="895">
        <v>11</v>
      </c>
      <c r="BI208" s="895">
        <v>11</v>
      </c>
      <c r="BJ208" s="895">
        <v>11</v>
      </c>
      <c r="BK208" s="895">
        <v>11</v>
      </c>
      <c r="BL208" s="895">
        <v>11</v>
      </c>
      <c r="BM208" s="895">
        <v>11</v>
      </c>
      <c r="BN208" s="895">
        <v>11</v>
      </c>
      <c r="BO208" s="895">
        <v>11</v>
      </c>
      <c r="BP208" s="895">
        <v>11</v>
      </c>
      <c r="BQ208" s="895">
        <v>11</v>
      </c>
      <c r="BR208" s="895">
        <v>11</v>
      </c>
      <c r="BS208" s="895">
        <v>11</v>
      </c>
      <c r="BT208" s="895">
        <v>11</v>
      </c>
      <c r="BU208" s="895">
        <v>11</v>
      </c>
      <c r="BV208" s="895">
        <v>11</v>
      </c>
      <c r="BW208" s="895">
        <v>11</v>
      </c>
      <c r="BX208" s="895">
        <v>11</v>
      </c>
      <c r="BY208" s="895">
        <v>11</v>
      </c>
      <c r="BZ208" s="895">
        <v>11</v>
      </c>
      <c r="CA208" s="895">
        <v>11</v>
      </c>
      <c r="CB208" s="895">
        <v>11</v>
      </c>
      <c r="CC208" s="895">
        <v>11</v>
      </c>
      <c r="CD208" s="895">
        <v>11</v>
      </c>
      <c r="CE208" s="944">
        <v>11</v>
      </c>
      <c r="CF208" s="944">
        <v>11</v>
      </c>
      <c r="CG208" s="944">
        <v>11</v>
      </c>
      <c r="CH208" s="944">
        <v>11</v>
      </c>
      <c r="CI208" s="944">
        <v>11</v>
      </c>
      <c r="CJ208" s="944">
        <v>11</v>
      </c>
      <c r="CK208" s="944">
        <v>11</v>
      </c>
      <c r="CL208" s="944">
        <v>11</v>
      </c>
      <c r="CM208" s="944">
        <v>11</v>
      </c>
      <c r="CN208" s="944">
        <v>11</v>
      </c>
      <c r="CO208" s="944">
        <v>11</v>
      </c>
      <c r="CP208" s="944">
        <v>11</v>
      </c>
      <c r="CQ208" s="944">
        <v>11</v>
      </c>
      <c r="CR208" s="944">
        <v>11</v>
      </c>
      <c r="CS208" s="944">
        <v>11</v>
      </c>
      <c r="CT208" s="944">
        <v>11</v>
      </c>
      <c r="CU208" s="944">
        <v>11</v>
      </c>
      <c r="CV208" s="944">
        <v>11</v>
      </c>
      <c r="CW208" s="944">
        <v>11</v>
      </c>
      <c r="CX208" s="944">
        <v>11</v>
      </c>
      <c r="CY208" s="945">
        <v>11</v>
      </c>
      <c r="CZ208" s="944"/>
      <c r="DA208" s="944"/>
      <c r="DB208" s="944"/>
      <c r="DC208" s="944"/>
      <c r="DD208" s="944"/>
      <c r="DE208" s="944"/>
      <c r="DF208" s="944"/>
      <c r="DG208" s="944"/>
      <c r="DH208" s="944"/>
      <c r="DI208" s="944"/>
      <c r="DJ208" s="944"/>
      <c r="DK208" s="944"/>
      <c r="DL208" s="944"/>
      <c r="DM208" s="944"/>
      <c r="DN208" s="944"/>
      <c r="DO208" s="944"/>
      <c r="DP208" s="944"/>
      <c r="DQ208" s="944"/>
      <c r="DR208" s="944"/>
      <c r="DS208" s="944"/>
      <c r="DT208" s="944"/>
      <c r="DU208" s="944"/>
      <c r="DV208" s="944"/>
      <c r="DW208" s="895"/>
    </row>
    <row r="209" spans="2:128" x14ac:dyDescent="0.2">
      <c r="B209" s="903"/>
      <c r="C209" s="904"/>
      <c r="D209" s="905"/>
      <c r="E209" s="906"/>
      <c r="F209" s="906"/>
      <c r="G209" s="905"/>
      <c r="H209" s="906"/>
      <c r="I209" s="906"/>
      <c r="J209" s="906"/>
      <c r="K209" s="906"/>
      <c r="L209" s="906"/>
      <c r="M209" s="906"/>
      <c r="N209" s="906"/>
      <c r="O209" s="906"/>
      <c r="P209" s="906"/>
      <c r="Q209" s="906"/>
      <c r="R209" s="907"/>
      <c r="S209" s="906"/>
      <c r="T209" s="906"/>
      <c r="U209" s="908" t="s">
        <v>497</v>
      </c>
      <c r="V209" s="893" t="s">
        <v>124</v>
      </c>
      <c r="W209" s="894" t="s">
        <v>498</v>
      </c>
      <c r="X209" s="895"/>
      <c r="Y209" s="895"/>
      <c r="Z209" s="895"/>
      <c r="AA209" s="895"/>
      <c r="AB209" s="895"/>
      <c r="AC209" s="895"/>
      <c r="AD209" s="895"/>
      <c r="AE209" s="895"/>
      <c r="AF209" s="895"/>
      <c r="AG209" s="895"/>
      <c r="AH209" s="895"/>
      <c r="AI209" s="895"/>
      <c r="AJ209" s="895"/>
      <c r="AK209" s="895"/>
      <c r="AL209" s="895"/>
      <c r="AM209" s="895"/>
      <c r="AN209" s="895"/>
      <c r="AO209" s="895"/>
      <c r="AP209" s="895"/>
      <c r="AQ209" s="895"/>
      <c r="AR209" s="895"/>
      <c r="AS209" s="895"/>
      <c r="AT209" s="895"/>
      <c r="AU209" s="895"/>
      <c r="AV209" s="895"/>
      <c r="AW209" s="895"/>
      <c r="AX209" s="895"/>
      <c r="AY209" s="895"/>
      <c r="AZ209" s="895"/>
      <c r="BA209" s="895"/>
      <c r="BB209" s="895"/>
      <c r="BC209" s="895"/>
      <c r="BD209" s="895"/>
      <c r="BE209" s="895"/>
      <c r="BF209" s="895"/>
      <c r="BG209" s="895"/>
      <c r="BH209" s="895"/>
      <c r="BI209" s="895"/>
      <c r="BJ209" s="895"/>
      <c r="BK209" s="895"/>
      <c r="BL209" s="895"/>
      <c r="BM209" s="895"/>
      <c r="BN209" s="895"/>
      <c r="BO209" s="895"/>
      <c r="BP209" s="895"/>
      <c r="BQ209" s="895"/>
      <c r="BR209" s="895"/>
      <c r="BS209" s="895"/>
      <c r="BT209" s="895"/>
      <c r="BU209" s="895"/>
      <c r="BV209" s="895"/>
      <c r="BW209" s="895"/>
      <c r="BX209" s="895"/>
      <c r="BY209" s="895"/>
      <c r="BZ209" s="895"/>
      <c r="CA209" s="895"/>
      <c r="CB209" s="895"/>
      <c r="CC209" s="895"/>
      <c r="CD209" s="895"/>
      <c r="CE209" s="944"/>
      <c r="CF209" s="944"/>
      <c r="CG209" s="944"/>
      <c r="CH209" s="944"/>
      <c r="CI209" s="944"/>
      <c r="CJ209" s="944"/>
      <c r="CK209" s="944"/>
      <c r="CL209" s="944"/>
      <c r="CM209" s="944"/>
      <c r="CN209" s="944"/>
      <c r="CO209" s="944"/>
      <c r="CP209" s="944"/>
      <c r="CQ209" s="944"/>
      <c r="CR209" s="944"/>
      <c r="CS209" s="944"/>
      <c r="CT209" s="944"/>
      <c r="CU209" s="944"/>
      <c r="CV209" s="944"/>
      <c r="CW209" s="944"/>
      <c r="CX209" s="944"/>
      <c r="CY209" s="945"/>
      <c r="CZ209" s="944"/>
      <c r="DA209" s="944"/>
      <c r="DB209" s="944"/>
      <c r="DC209" s="944"/>
      <c r="DD209" s="944"/>
      <c r="DE209" s="944"/>
      <c r="DF209" s="944"/>
      <c r="DG209" s="944"/>
      <c r="DH209" s="944"/>
      <c r="DI209" s="944"/>
      <c r="DJ209" s="944"/>
      <c r="DK209" s="944"/>
      <c r="DL209" s="944"/>
      <c r="DM209" s="944"/>
      <c r="DN209" s="944"/>
      <c r="DO209" s="944"/>
      <c r="DP209" s="944"/>
      <c r="DQ209" s="944"/>
      <c r="DR209" s="944"/>
      <c r="DS209" s="944"/>
      <c r="DT209" s="944"/>
      <c r="DU209" s="944"/>
      <c r="DV209" s="944"/>
      <c r="DW209" s="895"/>
    </row>
    <row r="210" spans="2:128" x14ac:dyDescent="0.2">
      <c r="B210" s="909"/>
      <c r="C210" s="910"/>
      <c r="D210" s="911"/>
      <c r="E210" s="911"/>
      <c r="F210" s="911"/>
      <c r="G210" s="911"/>
      <c r="H210" s="911"/>
      <c r="I210" s="911"/>
      <c r="J210" s="911"/>
      <c r="K210" s="911"/>
      <c r="L210" s="911"/>
      <c r="M210" s="911"/>
      <c r="N210" s="911"/>
      <c r="O210" s="911"/>
      <c r="P210" s="911"/>
      <c r="Q210" s="911"/>
      <c r="R210" s="912"/>
      <c r="S210" s="911"/>
      <c r="T210" s="911"/>
      <c r="U210" s="908" t="s">
        <v>499</v>
      </c>
      <c r="V210" s="893" t="s">
        <v>124</v>
      </c>
      <c r="W210" s="894" t="s">
        <v>498</v>
      </c>
      <c r="X210" s="895"/>
      <c r="Y210" s="895"/>
      <c r="Z210" s="895"/>
      <c r="AA210" s="895"/>
      <c r="AB210" s="895"/>
      <c r="AC210" s="895"/>
      <c r="AD210" s="895"/>
      <c r="AE210" s="895"/>
      <c r="AF210" s="895"/>
      <c r="AG210" s="895"/>
      <c r="AH210" s="895"/>
      <c r="AI210" s="895"/>
      <c r="AJ210" s="895"/>
      <c r="AK210" s="895"/>
      <c r="AL210" s="895"/>
      <c r="AM210" s="895"/>
      <c r="AN210" s="895"/>
      <c r="AO210" s="895"/>
      <c r="AP210" s="895"/>
      <c r="AQ210" s="895"/>
      <c r="AR210" s="895"/>
      <c r="AS210" s="895"/>
      <c r="AT210" s="895"/>
      <c r="AU210" s="895"/>
      <c r="AV210" s="895"/>
      <c r="AW210" s="895"/>
      <c r="AX210" s="895"/>
      <c r="AY210" s="895"/>
      <c r="AZ210" s="895"/>
      <c r="BA210" s="895"/>
      <c r="BB210" s="895"/>
      <c r="BC210" s="895"/>
      <c r="BD210" s="895"/>
      <c r="BE210" s="895"/>
      <c r="BF210" s="895"/>
      <c r="BG210" s="895"/>
      <c r="BH210" s="895"/>
      <c r="BI210" s="895"/>
      <c r="BJ210" s="895"/>
      <c r="BK210" s="895"/>
      <c r="BL210" s="895"/>
      <c r="BM210" s="895"/>
      <c r="BN210" s="895"/>
      <c r="BO210" s="895"/>
      <c r="BP210" s="895"/>
      <c r="BQ210" s="895"/>
      <c r="BR210" s="895"/>
      <c r="BS210" s="895"/>
      <c r="BT210" s="895"/>
      <c r="BU210" s="895"/>
      <c r="BV210" s="895"/>
      <c r="BW210" s="895"/>
      <c r="BX210" s="895"/>
      <c r="BY210" s="895"/>
      <c r="BZ210" s="895"/>
      <c r="CA210" s="895"/>
      <c r="CB210" s="895"/>
      <c r="CC210" s="895"/>
      <c r="CD210" s="895"/>
      <c r="CE210" s="944"/>
      <c r="CF210" s="944"/>
      <c r="CG210" s="944"/>
      <c r="CH210" s="944"/>
      <c r="CI210" s="944"/>
      <c r="CJ210" s="944"/>
      <c r="CK210" s="944"/>
      <c r="CL210" s="944"/>
      <c r="CM210" s="944"/>
      <c r="CN210" s="944"/>
      <c r="CO210" s="944"/>
      <c r="CP210" s="944"/>
      <c r="CQ210" s="944"/>
      <c r="CR210" s="944"/>
      <c r="CS210" s="944"/>
      <c r="CT210" s="944"/>
      <c r="CU210" s="944"/>
      <c r="CV210" s="944"/>
      <c r="CW210" s="944"/>
      <c r="CX210" s="944"/>
      <c r="CY210" s="945"/>
      <c r="CZ210" s="944"/>
      <c r="DA210" s="944"/>
      <c r="DB210" s="944"/>
      <c r="DC210" s="944"/>
      <c r="DD210" s="944"/>
      <c r="DE210" s="944"/>
      <c r="DF210" s="944"/>
      <c r="DG210" s="944"/>
      <c r="DH210" s="944"/>
      <c r="DI210" s="944"/>
      <c r="DJ210" s="944"/>
      <c r="DK210" s="944"/>
      <c r="DL210" s="944"/>
      <c r="DM210" s="944"/>
      <c r="DN210" s="944"/>
      <c r="DO210" s="944"/>
      <c r="DP210" s="944"/>
      <c r="DQ210" s="944"/>
      <c r="DR210" s="944"/>
      <c r="DS210" s="944"/>
      <c r="DT210" s="944"/>
      <c r="DU210" s="944"/>
      <c r="DV210" s="944"/>
      <c r="DW210" s="895"/>
    </row>
    <row r="211" spans="2:128" x14ac:dyDescent="0.2">
      <c r="B211" s="909"/>
      <c r="C211" s="910"/>
      <c r="D211" s="911"/>
      <c r="E211" s="911"/>
      <c r="F211" s="911"/>
      <c r="G211" s="911"/>
      <c r="H211" s="911"/>
      <c r="I211" s="911"/>
      <c r="J211" s="911"/>
      <c r="K211" s="911"/>
      <c r="L211" s="911"/>
      <c r="M211" s="911"/>
      <c r="N211" s="911"/>
      <c r="O211" s="911"/>
      <c r="P211" s="911"/>
      <c r="Q211" s="911"/>
      <c r="R211" s="912"/>
      <c r="S211" s="911"/>
      <c r="T211" s="911"/>
      <c r="U211" s="908" t="s">
        <v>772</v>
      </c>
      <c r="V211" s="893" t="s">
        <v>124</v>
      </c>
      <c r="W211" s="894" t="s">
        <v>498</v>
      </c>
      <c r="X211" s="895"/>
      <c r="Y211" s="895"/>
      <c r="Z211" s="895"/>
      <c r="AA211" s="895"/>
      <c r="AB211" s="895"/>
      <c r="AC211" s="895"/>
      <c r="AD211" s="895"/>
      <c r="AE211" s="895"/>
      <c r="AF211" s="895"/>
      <c r="AG211" s="895"/>
      <c r="AH211" s="895"/>
      <c r="AI211" s="895"/>
      <c r="AJ211" s="895"/>
      <c r="AK211" s="895"/>
      <c r="AL211" s="895"/>
      <c r="AM211" s="895"/>
      <c r="AN211" s="895"/>
      <c r="AO211" s="895"/>
      <c r="AP211" s="895"/>
      <c r="AQ211" s="895"/>
      <c r="AR211" s="895"/>
      <c r="AS211" s="895"/>
      <c r="AT211" s="895"/>
      <c r="AU211" s="895"/>
      <c r="AV211" s="895"/>
      <c r="AW211" s="895"/>
      <c r="AX211" s="895"/>
      <c r="AY211" s="895"/>
      <c r="AZ211" s="895"/>
      <c r="BA211" s="895"/>
      <c r="BB211" s="895"/>
      <c r="BC211" s="895"/>
      <c r="BD211" s="895"/>
      <c r="BE211" s="895"/>
      <c r="BF211" s="895"/>
      <c r="BG211" s="895"/>
      <c r="BH211" s="895"/>
      <c r="BI211" s="895"/>
      <c r="BJ211" s="895"/>
      <c r="BK211" s="895"/>
      <c r="BL211" s="895"/>
      <c r="BM211" s="895"/>
      <c r="BN211" s="895"/>
      <c r="BO211" s="895"/>
      <c r="BP211" s="895"/>
      <c r="BQ211" s="895"/>
      <c r="BR211" s="895"/>
      <c r="BS211" s="895"/>
      <c r="BT211" s="895"/>
      <c r="BU211" s="895"/>
      <c r="BV211" s="895"/>
      <c r="BW211" s="895"/>
      <c r="BX211" s="895"/>
      <c r="BY211" s="895"/>
      <c r="BZ211" s="895"/>
      <c r="CA211" s="895"/>
      <c r="CB211" s="895"/>
      <c r="CC211" s="895"/>
      <c r="CD211" s="895"/>
      <c r="CE211" s="944"/>
      <c r="CF211" s="944"/>
      <c r="CG211" s="944"/>
      <c r="CH211" s="944"/>
      <c r="CI211" s="944"/>
      <c r="CJ211" s="944"/>
      <c r="CK211" s="944"/>
      <c r="CL211" s="944"/>
      <c r="CM211" s="944"/>
      <c r="CN211" s="944"/>
      <c r="CO211" s="944"/>
      <c r="CP211" s="944"/>
      <c r="CQ211" s="944"/>
      <c r="CR211" s="944"/>
      <c r="CS211" s="944"/>
      <c r="CT211" s="944"/>
      <c r="CU211" s="944"/>
      <c r="CV211" s="944"/>
      <c r="CW211" s="944"/>
      <c r="CX211" s="944"/>
      <c r="CY211" s="945"/>
      <c r="CZ211" s="944"/>
      <c r="DA211" s="944"/>
      <c r="DB211" s="944"/>
      <c r="DC211" s="944"/>
      <c r="DD211" s="944"/>
      <c r="DE211" s="944"/>
      <c r="DF211" s="944"/>
      <c r="DG211" s="944"/>
      <c r="DH211" s="944"/>
      <c r="DI211" s="944"/>
      <c r="DJ211" s="944"/>
      <c r="DK211" s="944"/>
      <c r="DL211" s="944"/>
      <c r="DM211" s="944"/>
      <c r="DN211" s="944"/>
      <c r="DO211" s="944"/>
      <c r="DP211" s="944"/>
      <c r="DQ211" s="944"/>
      <c r="DR211" s="944"/>
      <c r="DS211" s="944"/>
      <c r="DT211" s="944"/>
      <c r="DU211" s="944"/>
      <c r="DV211" s="944"/>
      <c r="DW211" s="895"/>
    </row>
    <row r="212" spans="2:128" x14ac:dyDescent="0.2">
      <c r="B212" s="913"/>
      <c r="C212" s="914"/>
      <c r="D212" s="915"/>
      <c r="E212" s="915"/>
      <c r="F212" s="915"/>
      <c r="G212" s="915"/>
      <c r="H212" s="915"/>
      <c r="I212" s="915"/>
      <c r="J212" s="915"/>
      <c r="K212" s="915"/>
      <c r="L212" s="915"/>
      <c r="M212" s="915"/>
      <c r="N212" s="915"/>
      <c r="O212" s="915"/>
      <c r="P212" s="915"/>
      <c r="Q212" s="915"/>
      <c r="R212" s="916"/>
      <c r="S212" s="915"/>
      <c r="T212" s="915"/>
      <c r="U212" s="908" t="s">
        <v>500</v>
      </c>
      <c r="V212" s="893" t="s">
        <v>124</v>
      </c>
      <c r="W212" s="917" t="s">
        <v>498</v>
      </c>
      <c r="X212" s="895"/>
      <c r="Y212" s="895"/>
      <c r="Z212" s="895"/>
      <c r="AA212" s="895"/>
      <c r="AB212" s="895"/>
      <c r="AC212" s="895"/>
      <c r="AD212" s="895"/>
      <c r="AE212" s="895"/>
      <c r="AF212" s="895"/>
      <c r="AG212" s="895"/>
      <c r="AH212" s="895"/>
      <c r="AI212" s="895"/>
      <c r="AJ212" s="895"/>
      <c r="AK212" s="895"/>
      <c r="AL212" s="895"/>
      <c r="AM212" s="895"/>
      <c r="AN212" s="895"/>
      <c r="AO212" s="895"/>
      <c r="AP212" s="895"/>
      <c r="AQ212" s="895"/>
      <c r="AR212" s="895"/>
      <c r="AS212" s="895"/>
      <c r="AT212" s="895"/>
      <c r="AU212" s="895"/>
      <c r="AV212" s="895"/>
      <c r="AW212" s="895"/>
      <c r="AX212" s="895"/>
      <c r="AY212" s="895"/>
      <c r="AZ212" s="895"/>
      <c r="BA212" s="895"/>
      <c r="BB212" s="895"/>
      <c r="BC212" s="895"/>
      <c r="BD212" s="895"/>
      <c r="BE212" s="895"/>
      <c r="BF212" s="895"/>
      <c r="BG212" s="895"/>
      <c r="BH212" s="895"/>
      <c r="BI212" s="895"/>
      <c r="BJ212" s="895"/>
      <c r="BK212" s="895"/>
      <c r="BL212" s="895"/>
      <c r="BM212" s="895"/>
      <c r="BN212" s="895"/>
      <c r="BO212" s="895"/>
      <c r="BP212" s="895"/>
      <c r="BQ212" s="895"/>
      <c r="BR212" s="895"/>
      <c r="BS212" s="895"/>
      <c r="BT212" s="895"/>
      <c r="BU212" s="895"/>
      <c r="BV212" s="895"/>
      <c r="BW212" s="895"/>
      <c r="BX212" s="895"/>
      <c r="BY212" s="895"/>
      <c r="BZ212" s="895"/>
      <c r="CA212" s="895"/>
      <c r="CB212" s="895"/>
      <c r="CC212" s="895"/>
      <c r="CD212" s="895"/>
      <c r="CE212" s="944"/>
      <c r="CF212" s="944"/>
      <c r="CG212" s="944"/>
      <c r="CH212" s="944"/>
      <c r="CI212" s="944"/>
      <c r="CJ212" s="944"/>
      <c r="CK212" s="944"/>
      <c r="CL212" s="944"/>
      <c r="CM212" s="944"/>
      <c r="CN212" s="944"/>
      <c r="CO212" s="944"/>
      <c r="CP212" s="944"/>
      <c r="CQ212" s="944"/>
      <c r="CR212" s="944"/>
      <c r="CS212" s="944"/>
      <c r="CT212" s="944"/>
      <c r="CU212" s="944"/>
      <c r="CV212" s="944"/>
      <c r="CW212" s="944"/>
      <c r="CX212" s="944"/>
      <c r="CY212" s="945"/>
      <c r="CZ212" s="944"/>
      <c r="DA212" s="944"/>
      <c r="DB212" s="944"/>
      <c r="DC212" s="944"/>
      <c r="DD212" s="944"/>
      <c r="DE212" s="944"/>
      <c r="DF212" s="944"/>
      <c r="DG212" s="944"/>
      <c r="DH212" s="944"/>
      <c r="DI212" s="944"/>
      <c r="DJ212" s="944"/>
      <c r="DK212" s="944"/>
      <c r="DL212" s="944"/>
      <c r="DM212" s="944"/>
      <c r="DN212" s="944"/>
      <c r="DO212" s="944"/>
      <c r="DP212" s="944"/>
      <c r="DQ212" s="944"/>
      <c r="DR212" s="944"/>
      <c r="DS212" s="944"/>
      <c r="DT212" s="944"/>
      <c r="DU212" s="944"/>
      <c r="DV212" s="944"/>
      <c r="DW212" s="895"/>
    </row>
    <row r="213" spans="2:128" x14ac:dyDescent="0.2">
      <c r="B213" s="918"/>
      <c r="C213" s="919"/>
      <c r="D213" s="920"/>
      <c r="E213" s="920"/>
      <c r="F213" s="920"/>
      <c r="G213" s="920"/>
      <c r="H213" s="920"/>
      <c r="I213" s="920"/>
      <c r="J213" s="920"/>
      <c r="K213" s="920"/>
      <c r="L213" s="920"/>
      <c r="M213" s="920"/>
      <c r="N213" s="920"/>
      <c r="O213" s="920"/>
      <c r="P213" s="920"/>
      <c r="Q213" s="920"/>
      <c r="R213" s="921"/>
      <c r="S213" s="920"/>
      <c r="T213" s="920"/>
      <c r="U213" s="908" t="s">
        <v>501</v>
      </c>
      <c r="V213" s="893" t="s">
        <v>124</v>
      </c>
      <c r="W213" s="917" t="s">
        <v>498</v>
      </c>
      <c r="X213" s="895"/>
      <c r="Y213" s="895"/>
      <c r="Z213" s="895"/>
      <c r="AA213" s="895"/>
      <c r="AB213" s="895"/>
      <c r="AC213" s="895">
        <v>731.3</v>
      </c>
      <c r="AD213" s="895">
        <v>731.3</v>
      </c>
      <c r="AE213" s="895">
        <v>731.3</v>
      </c>
      <c r="AF213" s="895">
        <v>731.3</v>
      </c>
      <c r="AG213" s="895">
        <v>731.3</v>
      </c>
      <c r="AH213" s="895">
        <v>731.3</v>
      </c>
      <c r="AI213" s="895">
        <v>731.3</v>
      </c>
      <c r="AJ213" s="895">
        <v>731.3</v>
      </c>
      <c r="AK213" s="895">
        <v>731.3</v>
      </c>
      <c r="AL213" s="895">
        <v>731.3</v>
      </c>
      <c r="AM213" s="895">
        <v>731.3</v>
      </c>
      <c r="AN213" s="895">
        <v>731.3</v>
      </c>
      <c r="AO213" s="895">
        <v>731.3</v>
      </c>
      <c r="AP213" s="895">
        <v>731.3</v>
      </c>
      <c r="AQ213" s="895">
        <v>731.3</v>
      </c>
      <c r="AR213" s="895">
        <v>731.3</v>
      </c>
      <c r="AS213" s="895">
        <v>731.3</v>
      </c>
      <c r="AT213" s="895">
        <v>731.3</v>
      </c>
      <c r="AU213" s="895">
        <v>731.3</v>
      </c>
      <c r="AV213" s="895">
        <v>731.3</v>
      </c>
      <c r="AW213" s="895">
        <v>731.3</v>
      </c>
      <c r="AX213" s="895">
        <v>731.3</v>
      </c>
      <c r="AY213" s="895">
        <v>731.3</v>
      </c>
      <c r="AZ213" s="895">
        <v>731.3</v>
      </c>
      <c r="BA213" s="895">
        <v>731.3</v>
      </c>
      <c r="BB213" s="895">
        <v>731.3</v>
      </c>
      <c r="BC213" s="895">
        <v>731.3</v>
      </c>
      <c r="BD213" s="895">
        <v>731.3</v>
      </c>
      <c r="BE213" s="895">
        <v>731.3</v>
      </c>
      <c r="BF213" s="895">
        <v>731.3</v>
      </c>
      <c r="BG213" s="895">
        <v>731.3</v>
      </c>
      <c r="BH213" s="895">
        <v>731.3</v>
      </c>
      <c r="BI213" s="895">
        <v>731.3</v>
      </c>
      <c r="BJ213" s="895">
        <v>731.3</v>
      </c>
      <c r="BK213" s="895">
        <v>731.3</v>
      </c>
      <c r="BL213" s="895">
        <v>731.3</v>
      </c>
      <c r="BM213" s="895">
        <v>731.3</v>
      </c>
      <c r="BN213" s="895">
        <v>731.3</v>
      </c>
      <c r="BO213" s="895">
        <v>731.3</v>
      </c>
      <c r="BP213" s="895">
        <v>731.3</v>
      </c>
      <c r="BQ213" s="895">
        <v>731.3</v>
      </c>
      <c r="BR213" s="895">
        <v>731.3</v>
      </c>
      <c r="BS213" s="895">
        <v>731.3</v>
      </c>
      <c r="BT213" s="895">
        <v>731.3</v>
      </c>
      <c r="BU213" s="895">
        <v>731.3</v>
      </c>
      <c r="BV213" s="895">
        <v>731.3</v>
      </c>
      <c r="BW213" s="895">
        <v>731.3</v>
      </c>
      <c r="BX213" s="895">
        <v>731.3</v>
      </c>
      <c r="BY213" s="895">
        <v>731.3</v>
      </c>
      <c r="BZ213" s="895">
        <v>731.3</v>
      </c>
      <c r="CA213" s="895">
        <v>731.3</v>
      </c>
      <c r="CB213" s="895">
        <v>731.3</v>
      </c>
      <c r="CC213" s="895">
        <v>731.3</v>
      </c>
      <c r="CD213" s="895">
        <v>731.3</v>
      </c>
      <c r="CE213" s="895">
        <v>731.3</v>
      </c>
      <c r="CF213" s="895">
        <v>731.3</v>
      </c>
      <c r="CG213" s="895">
        <v>731.3</v>
      </c>
      <c r="CH213" s="895">
        <v>731.3</v>
      </c>
      <c r="CI213" s="895">
        <v>731.3</v>
      </c>
      <c r="CJ213" s="895">
        <v>731.3</v>
      </c>
      <c r="CK213" s="895">
        <v>731.3</v>
      </c>
      <c r="CL213" s="895">
        <v>731.3</v>
      </c>
      <c r="CM213" s="895">
        <v>731.3</v>
      </c>
      <c r="CN213" s="895">
        <v>731.3</v>
      </c>
      <c r="CO213" s="895">
        <v>731.3</v>
      </c>
      <c r="CP213" s="895">
        <v>731.3</v>
      </c>
      <c r="CQ213" s="895">
        <v>731.3</v>
      </c>
      <c r="CR213" s="895">
        <v>731.3</v>
      </c>
      <c r="CS213" s="895">
        <v>731.3</v>
      </c>
      <c r="CT213" s="895">
        <v>731.3</v>
      </c>
      <c r="CU213" s="895">
        <v>731.3</v>
      </c>
      <c r="CV213" s="895">
        <v>731.3</v>
      </c>
      <c r="CW213" s="895">
        <v>731.3</v>
      </c>
      <c r="CX213" s="895">
        <v>731.3</v>
      </c>
      <c r="CY213" s="945">
        <v>731.3</v>
      </c>
      <c r="CZ213" s="944"/>
      <c r="DA213" s="895"/>
      <c r="DB213" s="895"/>
      <c r="DC213" s="895"/>
      <c r="DD213" s="895"/>
      <c r="DE213" s="895"/>
      <c r="DF213" s="895"/>
      <c r="DG213" s="895"/>
      <c r="DH213" s="895"/>
      <c r="DI213" s="895"/>
      <c r="DJ213" s="895"/>
      <c r="DK213" s="895"/>
      <c r="DL213" s="895"/>
      <c r="DM213" s="895"/>
      <c r="DN213" s="895"/>
      <c r="DO213" s="895"/>
      <c r="DP213" s="895"/>
      <c r="DQ213" s="895"/>
      <c r="DR213" s="895"/>
      <c r="DS213" s="895"/>
      <c r="DT213" s="895"/>
      <c r="DU213" s="895"/>
      <c r="DV213" s="895"/>
      <c r="DW213" s="895"/>
    </row>
    <row r="214" spans="2:128" x14ac:dyDescent="0.2">
      <c r="B214" s="918"/>
      <c r="C214" s="919"/>
      <c r="D214" s="920"/>
      <c r="E214" s="920"/>
      <c r="F214" s="920"/>
      <c r="G214" s="920"/>
      <c r="H214" s="920"/>
      <c r="I214" s="920"/>
      <c r="J214" s="920"/>
      <c r="K214" s="920"/>
      <c r="L214" s="920"/>
      <c r="M214" s="920"/>
      <c r="N214" s="920"/>
      <c r="O214" s="920"/>
      <c r="P214" s="920"/>
      <c r="Q214" s="920"/>
      <c r="R214" s="921"/>
      <c r="S214" s="920"/>
      <c r="T214" s="920"/>
      <c r="U214" s="922" t="s">
        <v>502</v>
      </c>
      <c r="V214" s="923" t="s">
        <v>124</v>
      </c>
      <c r="W214" s="917" t="s">
        <v>498</v>
      </c>
      <c r="X214" s="895"/>
      <c r="Y214" s="895"/>
      <c r="Z214" s="895"/>
      <c r="AA214" s="895"/>
      <c r="AB214" s="895"/>
      <c r="AC214" s="895"/>
      <c r="AD214" s="895"/>
      <c r="AE214" s="895"/>
      <c r="AF214" s="895"/>
      <c r="AG214" s="895"/>
      <c r="AH214" s="895"/>
      <c r="AI214" s="895"/>
      <c r="AJ214" s="895"/>
      <c r="AK214" s="895"/>
      <c r="AL214" s="895"/>
      <c r="AM214" s="895"/>
      <c r="AN214" s="895"/>
      <c r="AO214" s="895"/>
      <c r="AP214" s="895"/>
      <c r="AQ214" s="895"/>
      <c r="AR214" s="895"/>
      <c r="AS214" s="895"/>
      <c r="AT214" s="895"/>
      <c r="AU214" s="895"/>
      <c r="AV214" s="895"/>
      <c r="AW214" s="895"/>
      <c r="AX214" s="895"/>
      <c r="AY214" s="895"/>
      <c r="AZ214" s="895"/>
      <c r="BA214" s="895"/>
      <c r="BB214" s="895"/>
      <c r="BC214" s="895"/>
      <c r="BD214" s="895"/>
      <c r="BE214" s="895"/>
      <c r="BF214" s="895"/>
      <c r="BG214" s="895"/>
      <c r="BH214" s="895"/>
      <c r="BI214" s="895"/>
      <c r="BJ214" s="895"/>
      <c r="BK214" s="895"/>
      <c r="BL214" s="895"/>
      <c r="BM214" s="895"/>
      <c r="BN214" s="895"/>
      <c r="BO214" s="895"/>
      <c r="BP214" s="895"/>
      <c r="BQ214" s="895"/>
      <c r="BR214" s="895"/>
      <c r="BS214" s="895"/>
      <c r="BT214" s="895"/>
      <c r="BU214" s="895"/>
      <c r="BV214" s="895"/>
      <c r="BW214" s="895"/>
      <c r="BX214" s="895"/>
      <c r="BY214" s="895"/>
      <c r="BZ214" s="895"/>
      <c r="CA214" s="895"/>
      <c r="CB214" s="895"/>
      <c r="CC214" s="895"/>
      <c r="CD214" s="895"/>
      <c r="CE214" s="895"/>
      <c r="CF214" s="895"/>
      <c r="CG214" s="895"/>
      <c r="CH214" s="895"/>
      <c r="CI214" s="895"/>
      <c r="CJ214" s="895"/>
      <c r="CK214" s="895"/>
      <c r="CL214" s="895"/>
      <c r="CM214" s="895"/>
      <c r="CN214" s="895"/>
      <c r="CO214" s="895"/>
      <c r="CP214" s="895"/>
      <c r="CQ214" s="895"/>
      <c r="CR214" s="895"/>
      <c r="CS214" s="895"/>
      <c r="CT214" s="895"/>
      <c r="CU214" s="895"/>
      <c r="CV214" s="895"/>
      <c r="CW214" s="895"/>
      <c r="CX214" s="895"/>
      <c r="CY214" s="945"/>
      <c r="CZ214" s="944"/>
      <c r="DA214" s="895"/>
      <c r="DB214" s="895"/>
      <c r="DC214" s="895"/>
      <c r="DD214" s="895"/>
      <c r="DE214" s="895"/>
      <c r="DF214" s="895"/>
      <c r="DG214" s="895"/>
      <c r="DH214" s="895"/>
      <c r="DI214" s="895"/>
      <c r="DJ214" s="895"/>
      <c r="DK214" s="895"/>
      <c r="DL214" s="895"/>
      <c r="DM214" s="895"/>
      <c r="DN214" s="895"/>
      <c r="DO214" s="895"/>
      <c r="DP214" s="895"/>
      <c r="DQ214" s="895"/>
      <c r="DR214" s="895"/>
      <c r="DS214" s="895"/>
      <c r="DT214" s="895"/>
      <c r="DU214" s="895"/>
      <c r="DV214" s="895"/>
      <c r="DW214" s="895"/>
    </row>
    <row r="215" spans="2:128" x14ac:dyDescent="0.2">
      <c r="B215" s="918"/>
      <c r="C215" s="919"/>
      <c r="D215" s="920"/>
      <c r="E215" s="920"/>
      <c r="F215" s="920"/>
      <c r="G215" s="920"/>
      <c r="H215" s="920"/>
      <c r="I215" s="920"/>
      <c r="J215" s="920"/>
      <c r="K215" s="920"/>
      <c r="L215" s="920"/>
      <c r="M215" s="920"/>
      <c r="N215" s="920"/>
      <c r="O215" s="920"/>
      <c r="P215" s="920"/>
      <c r="Q215" s="920"/>
      <c r="R215" s="921"/>
      <c r="S215" s="920"/>
      <c r="T215" s="920"/>
      <c r="U215" s="908" t="s">
        <v>503</v>
      </c>
      <c r="V215" s="893" t="s">
        <v>124</v>
      </c>
      <c r="W215" s="917" t="s">
        <v>498</v>
      </c>
      <c r="X215" s="895"/>
      <c r="Y215" s="895"/>
      <c r="Z215" s="895"/>
      <c r="AA215" s="895"/>
      <c r="AB215" s="895"/>
      <c r="AC215" s="895"/>
      <c r="AD215" s="895"/>
      <c r="AE215" s="895"/>
      <c r="AF215" s="895"/>
      <c r="AG215" s="895"/>
      <c r="AH215" s="895"/>
      <c r="AI215" s="895"/>
      <c r="AJ215" s="895"/>
      <c r="AK215" s="895"/>
      <c r="AL215" s="895"/>
      <c r="AM215" s="895"/>
      <c r="AN215" s="895"/>
      <c r="AO215" s="895"/>
      <c r="AP215" s="895"/>
      <c r="AQ215" s="895"/>
      <c r="AR215" s="895"/>
      <c r="AS215" s="895"/>
      <c r="AT215" s="895"/>
      <c r="AU215" s="895"/>
      <c r="AV215" s="895"/>
      <c r="AW215" s="895"/>
      <c r="AX215" s="895"/>
      <c r="AY215" s="895"/>
      <c r="AZ215" s="895"/>
      <c r="BA215" s="895"/>
      <c r="BB215" s="895"/>
      <c r="BC215" s="895"/>
      <c r="BD215" s="895"/>
      <c r="BE215" s="895"/>
      <c r="BF215" s="895"/>
      <c r="BG215" s="895"/>
      <c r="BH215" s="895"/>
      <c r="BI215" s="895"/>
      <c r="BJ215" s="895"/>
      <c r="BK215" s="895"/>
      <c r="BL215" s="895"/>
      <c r="BM215" s="895"/>
      <c r="BN215" s="895"/>
      <c r="BO215" s="895"/>
      <c r="BP215" s="895"/>
      <c r="BQ215" s="895"/>
      <c r="BR215" s="895"/>
      <c r="BS215" s="895"/>
      <c r="BT215" s="895"/>
      <c r="BU215" s="895"/>
      <c r="BV215" s="895"/>
      <c r="BW215" s="895"/>
      <c r="BX215" s="895"/>
      <c r="BY215" s="895"/>
      <c r="BZ215" s="895"/>
      <c r="CA215" s="895"/>
      <c r="CB215" s="895"/>
      <c r="CC215" s="895"/>
      <c r="CD215" s="895"/>
      <c r="CE215" s="895"/>
      <c r="CF215" s="895"/>
      <c r="CG215" s="895"/>
      <c r="CH215" s="895"/>
      <c r="CI215" s="895"/>
      <c r="CJ215" s="895"/>
      <c r="CK215" s="895"/>
      <c r="CL215" s="895"/>
      <c r="CM215" s="895"/>
      <c r="CN215" s="895"/>
      <c r="CO215" s="895"/>
      <c r="CP215" s="895"/>
      <c r="CQ215" s="895"/>
      <c r="CR215" s="895"/>
      <c r="CS215" s="895"/>
      <c r="CT215" s="895"/>
      <c r="CU215" s="895"/>
      <c r="CV215" s="895"/>
      <c r="CW215" s="895"/>
      <c r="CX215" s="895"/>
      <c r="CY215" s="945"/>
      <c r="CZ215" s="944"/>
      <c r="DA215" s="895"/>
      <c r="DB215" s="895"/>
      <c r="DC215" s="895"/>
      <c r="DD215" s="895"/>
      <c r="DE215" s="895"/>
      <c r="DF215" s="895"/>
      <c r="DG215" s="895"/>
      <c r="DH215" s="895"/>
      <c r="DI215" s="895"/>
      <c r="DJ215" s="895"/>
      <c r="DK215" s="895"/>
      <c r="DL215" s="895"/>
      <c r="DM215" s="895"/>
      <c r="DN215" s="895"/>
      <c r="DO215" s="895"/>
      <c r="DP215" s="895"/>
      <c r="DQ215" s="895"/>
      <c r="DR215" s="895"/>
      <c r="DS215" s="895"/>
      <c r="DT215" s="895"/>
      <c r="DU215" s="895"/>
      <c r="DV215" s="895"/>
      <c r="DW215" s="895"/>
    </row>
    <row r="216" spans="2:128" x14ac:dyDescent="0.2">
      <c r="B216" s="924"/>
      <c r="C216" s="919"/>
      <c r="D216" s="920"/>
      <c r="E216" s="920"/>
      <c r="F216" s="920"/>
      <c r="G216" s="920"/>
      <c r="H216" s="920"/>
      <c r="I216" s="920"/>
      <c r="J216" s="920"/>
      <c r="K216" s="920"/>
      <c r="L216" s="920"/>
      <c r="M216" s="920"/>
      <c r="N216" s="920"/>
      <c r="O216" s="920"/>
      <c r="P216" s="920"/>
      <c r="Q216" s="920"/>
      <c r="R216" s="921"/>
      <c r="S216" s="920"/>
      <c r="T216" s="920"/>
      <c r="U216" s="908" t="s">
        <v>504</v>
      </c>
      <c r="V216" s="893" t="s">
        <v>124</v>
      </c>
      <c r="W216" s="917" t="s">
        <v>498</v>
      </c>
      <c r="X216" s="895"/>
      <c r="Y216" s="895"/>
      <c r="Z216" s="895"/>
      <c r="AA216" s="895"/>
      <c r="AB216" s="895"/>
      <c r="AC216" s="895"/>
      <c r="AD216" s="895"/>
      <c r="AE216" s="895"/>
      <c r="AF216" s="895"/>
      <c r="AG216" s="895"/>
      <c r="AH216" s="895"/>
      <c r="AI216" s="895"/>
      <c r="AJ216" s="895"/>
      <c r="AK216" s="895"/>
      <c r="AL216" s="895"/>
      <c r="AM216" s="895"/>
      <c r="AN216" s="895"/>
      <c r="AO216" s="895"/>
      <c r="AP216" s="895"/>
      <c r="AQ216" s="895"/>
      <c r="AR216" s="895"/>
      <c r="AS216" s="895"/>
      <c r="AT216" s="895"/>
      <c r="AU216" s="895"/>
      <c r="AV216" s="895"/>
      <c r="AW216" s="895"/>
      <c r="AX216" s="895"/>
      <c r="AY216" s="895"/>
      <c r="AZ216" s="895"/>
      <c r="BA216" s="895"/>
      <c r="BB216" s="895"/>
      <c r="BC216" s="895"/>
      <c r="BD216" s="895"/>
      <c r="BE216" s="895"/>
      <c r="BF216" s="895"/>
      <c r="BG216" s="895"/>
      <c r="BH216" s="895"/>
      <c r="BI216" s="895"/>
      <c r="BJ216" s="895"/>
      <c r="BK216" s="895"/>
      <c r="BL216" s="895"/>
      <c r="BM216" s="895"/>
      <c r="BN216" s="895"/>
      <c r="BO216" s="895"/>
      <c r="BP216" s="895"/>
      <c r="BQ216" s="895"/>
      <c r="BR216" s="895"/>
      <c r="BS216" s="895"/>
      <c r="BT216" s="895"/>
      <c r="BU216" s="895"/>
      <c r="BV216" s="895"/>
      <c r="BW216" s="895"/>
      <c r="BX216" s="895"/>
      <c r="BY216" s="895"/>
      <c r="BZ216" s="895"/>
      <c r="CA216" s="895"/>
      <c r="CB216" s="895"/>
      <c r="CC216" s="895"/>
      <c r="CD216" s="895"/>
      <c r="CE216" s="895"/>
      <c r="CF216" s="895"/>
      <c r="CG216" s="895"/>
      <c r="CH216" s="895"/>
      <c r="CI216" s="895"/>
      <c r="CJ216" s="895"/>
      <c r="CK216" s="895"/>
      <c r="CL216" s="895"/>
      <c r="CM216" s="895"/>
      <c r="CN216" s="895"/>
      <c r="CO216" s="895"/>
      <c r="CP216" s="895"/>
      <c r="CQ216" s="895"/>
      <c r="CR216" s="895"/>
      <c r="CS216" s="895"/>
      <c r="CT216" s="895"/>
      <c r="CU216" s="895"/>
      <c r="CV216" s="895"/>
      <c r="CW216" s="895"/>
      <c r="CX216" s="895"/>
      <c r="CY216" s="945"/>
      <c r="CZ216" s="944"/>
      <c r="DA216" s="895"/>
      <c r="DB216" s="895"/>
      <c r="DC216" s="895"/>
      <c r="DD216" s="895"/>
      <c r="DE216" s="895"/>
      <c r="DF216" s="895"/>
      <c r="DG216" s="895"/>
      <c r="DH216" s="895"/>
      <c r="DI216" s="895"/>
      <c r="DJ216" s="895"/>
      <c r="DK216" s="895"/>
      <c r="DL216" s="895"/>
      <c r="DM216" s="895"/>
      <c r="DN216" s="895"/>
      <c r="DO216" s="895"/>
      <c r="DP216" s="895"/>
      <c r="DQ216" s="895"/>
      <c r="DR216" s="895"/>
      <c r="DS216" s="895"/>
      <c r="DT216" s="895"/>
      <c r="DU216" s="895"/>
      <c r="DV216" s="895"/>
      <c r="DW216" s="895"/>
    </row>
    <row r="217" spans="2:128" x14ac:dyDescent="0.2">
      <c r="B217" s="924"/>
      <c r="C217" s="919"/>
      <c r="D217" s="920"/>
      <c r="E217" s="920"/>
      <c r="F217" s="920"/>
      <c r="G217" s="920"/>
      <c r="H217" s="920"/>
      <c r="I217" s="920"/>
      <c r="J217" s="920"/>
      <c r="K217" s="920"/>
      <c r="L217" s="920"/>
      <c r="M217" s="920"/>
      <c r="N217" s="920"/>
      <c r="O217" s="920"/>
      <c r="P217" s="920"/>
      <c r="Q217" s="920"/>
      <c r="R217" s="921"/>
      <c r="S217" s="920"/>
      <c r="T217" s="920"/>
      <c r="U217" s="908" t="s">
        <v>505</v>
      </c>
      <c r="V217" s="893" t="s">
        <v>124</v>
      </c>
      <c r="W217" s="917" t="s">
        <v>498</v>
      </c>
      <c r="X217" s="895"/>
      <c r="Y217" s="895"/>
      <c r="Z217" s="895"/>
      <c r="AA217" s="895"/>
      <c r="AB217" s="895"/>
      <c r="AC217" s="895"/>
      <c r="AD217" s="895"/>
      <c r="AE217" s="895"/>
      <c r="AF217" s="895"/>
      <c r="AG217" s="895"/>
      <c r="AH217" s="895"/>
      <c r="AI217" s="895"/>
      <c r="AJ217" s="895"/>
      <c r="AK217" s="895"/>
      <c r="AL217" s="895"/>
      <c r="AM217" s="895"/>
      <c r="AN217" s="895"/>
      <c r="AO217" s="895"/>
      <c r="AP217" s="895"/>
      <c r="AQ217" s="895"/>
      <c r="AR217" s="895"/>
      <c r="AS217" s="895"/>
      <c r="AT217" s="895"/>
      <c r="AU217" s="895"/>
      <c r="AV217" s="895"/>
      <c r="AW217" s="895"/>
      <c r="AX217" s="895"/>
      <c r="AY217" s="895"/>
      <c r="AZ217" s="895"/>
      <c r="BA217" s="895"/>
      <c r="BB217" s="895"/>
      <c r="BC217" s="895"/>
      <c r="BD217" s="895"/>
      <c r="BE217" s="895"/>
      <c r="BF217" s="895"/>
      <c r="BG217" s="895"/>
      <c r="BH217" s="895"/>
      <c r="BI217" s="895"/>
      <c r="BJ217" s="895"/>
      <c r="BK217" s="895"/>
      <c r="BL217" s="895"/>
      <c r="BM217" s="895"/>
      <c r="BN217" s="895"/>
      <c r="BO217" s="895"/>
      <c r="BP217" s="895"/>
      <c r="BQ217" s="895"/>
      <c r="BR217" s="895"/>
      <c r="BS217" s="895"/>
      <c r="BT217" s="895"/>
      <c r="BU217" s="895"/>
      <c r="BV217" s="895"/>
      <c r="BW217" s="895"/>
      <c r="BX217" s="895"/>
      <c r="BY217" s="895"/>
      <c r="BZ217" s="895"/>
      <c r="CA217" s="895"/>
      <c r="CB217" s="895"/>
      <c r="CC217" s="895"/>
      <c r="CD217" s="895"/>
      <c r="CE217" s="895"/>
      <c r="CF217" s="895"/>
      <c r="CG217" s="895"/>
      <c r="CH217" s="895"/>
      <c r="CI217" s="895"/>
      <c r="CJ217" s="895"/>
      <c r="CK217" s="895"/>
      <c r="CL217" s="895"/>
      <c r="CM217" s="895"/>
      <c r="CN217" s="895"/>
      <c r="CO217" s="895"/>
      <c r="CP217" s="895"/>
      <c r="CQ217" s="895"/>
      <c r="CR217" s="895"/>
      <c r="CS217" s="895"/>
      <c r="CT217" s="895"/>
      <c r="CU217" s="895"/>
      <c r="CV217" s="895"/>
      <c r="CW217" s="895"/>
      <c r="CX217" s="895"/>
      <c r="CY217" s="945"/>
      <c r="CZ217" s="944"/>
      <c r="DA217" s="895"/>
      <c r="DB217" s="895"/>
      <c r="DC217" s="895"/>
      <c r="DD217" s="895"/>
      <c r="DE217" s="895"/>
      <c r="DF217" s="895"/>
      <c r="DG217" s="895"/>
      <c r="DH217" s="895"/>
      <c r="DI217" s="895"/>
      <c r="DJ217" s="895"/>
      <c r="DK217" s="895"/>
      <c r="DL217" s="895"/>
      <c r="DM217" s="895"/>
      <c r="DN217" s="895"/>
      <c r="DO217" s="895"/>
      <c r="DP217" s="895"/>
      <c r="DQ217" s="895"/>
      <c r="DR217" s="895"/>
      <c r="DS217" s="895"/>
      <c r="DT217" s="895"/>
      <c r="DU217" s="895"/>
      <c r="DV217" s="895"/>
      <c r="DW217" s="895"/>
    </row>
    <row r="218" spans="2:128" x14ac:dyDescent="0.2">
      <c r="B218" s="924"/>
      <c r="C218" s="919"/>
      <c r="D218" s="920"/>
      <c r="E218" s="920"/>
      <c r="F218" s="920"/>
      <c r="G218" s="920"/>
      <c r="H218" s="920"/>
      <c r="I218" s="920"/>
      <c r="J218" s="920"/>
      <c r="K218" s="920"/>
      <c r="L218" s="920"/>
      <c r="M218" s="920"/>
      <c r="N218" s="920"/>
      <c r="O218" s="920"/>
      <c r="P218" s="920"/>
      <c r="Q218" s="920"/>
      <c r="R218" s="921"/>
      <c r="S218" s="920"/>
      <c r="T218" s="920"/>
      <c r="U218" s="908" t="s">
        <v>506</v>
      </c>
      <c r="V218" s="893" t="s">
        <v>124</v>
      </c>
      <c r="W218" s="917" t="s">
        <v>498</v>
      </c>
      <c r="X218" s="895"/>
      <c r="Y218" s="895"/>
      <c r="Z218" s="895"/>
      <c r="AA218" s="895"/>
      <c r="AB218" s="895"/>
      <c r="AC218" s="895"/>
      <c r="AD218" s="895"/>
      <c r="AE218" s="895"/>
      <c r="AF218" s="895"/>
      <c r="AG218" s="895"/>
      <c r="AH218" s="895"/>
      <c r="AI218" s="895"/>
      <c r="AJ218" s="895"/>
      <c r="AK218" s="895"/>
      <c r="AL218" s="895"/>
      <c r="AM218" s="895"/>
      <c r="AN218" s="895"/>
      <c r="AO218" s="895"/>
      <c r="AP218" s="895"/>
      <c r="AQ218" s="895"/>
      <c r="AR218" s="895"/>
      <c r="AS218" s="895"/>
      <c r="AT218" s="895"/>
      <c r="AU218" s="895"/>
      <c r="AV218" s="895"/>
      <c r="AW218" s="895"/>
      <c r="AX218" s="895"/>
      <c r="AY218" s="895"/>
      <c r="AZ218" s="895"/>
      <c r="BA218" s="895"/>
      <c r="BB218" s="895"/>
      <c r="BC218" s="895"/>
      <c r="BD218" s="895"/>
      <c r="BE218" s="895"/>
      <c r="BF218" s="895"/>
      <c r="BG218" s="895"/>
      <c r="BH218" s="895"/>
      <c r="BI218" s="895"/>
      <c r="BJ218" s="895"/>
      <c r="BK218" s="895"/>
      <c r="BL218" s="895"/>
      <c r="BM218" s="895"/>
      <c r="BN218" s="895"/>
      <c r="BO218" s="895"/>
      <c r="BP218" s="895"/>
      <c r="BQ218" s="895"/>
      <c r="BR218" s="895"/>
      <c r="BS218" s="895"/>
      <c r="BT218" s="895"/>
      <c r="BU218" s="895"/>
      <c r="BV218" s="895"/>
      <c r="BW218" s="895"/>
      <c r="BX218" s="895"/>
      <c r="BY218" s="895"/>
      <c r="BZ218" s="895"/>
      <c r="CA218" s="895"/>
      <c r="CB218" s="895"/>
      <c r="CC218" s="895"/>
      <c r="CD218" s="895"/>
      <c r="CE218" s="895"/>
      <c r="CF218" s="895"/>
      <c r="CG218" s="895"/>
      <c r="CH218" s="895"/>
      <c r="CI218" s="895"/>
      <c r="CJ218" s="895"/>
      <c r="CK218" s="895"/>
      <c r="CL218" s="895"/>
      <c r="CM218" s="895"/>
      <c r="CN218" s="895"/>
      <c r="CO218" s="895"/>
      <c r="CP218" s="895"/>
      <c r="CQ218" s="895"/>
      <c r="CR218" s="895"/>
      <c r="CS218" s="895"/>
      <c r="CT218" s="895"/>
      <c r="CU218" s="895"/>
      <c r="CV218" s="895"/>
      <c r="CW218" s="895"/>
      <c r="CX218" s="895"/>
      <c r="CY218" s="945"/>
      <c r="CZ218" s="944"/>
      <c r="DA218" s="895"/>
      <c r="DB218" s="895"/>
      <c r="DC218" s="895"/>
      <c r="DD218" s="895"/>
      <c r="DE218" s="895"/>
      <c r="DF218" s="895"/>
      <c r="DG218" s="895"/>
      <c r="DH218" s="895"/>
      <c r="DI218" s="895"/>
      <c r="DJ218" s="895"/>
      <c r="DK218" s="895"/>
      <c r="DL218" s="895"/>
      <c r="DM218" s="895"/>
      <c r="DN218" s="895"/>
      <c r="DO218" s="895"/>
      <c r="DP218" s="895"/>
      <c r="DQ218" s="895"/>
      <c r="DR218" s="895"/>
      <c r="DS218" s="895"/>
      <c r="DT218" s="895"/>
      <c r="DU218" s="895"/>
      <c r="DV218" s="895"/>
      <c r="DW218" s="895"/>
    </row>
    <row r="219" spans="2:128" x14ac:dyDescent="0.2">
      <c r="B219" s="924"/>
      <c r="C219" s="919"/>
      <c r="D219" s="920"/>
      <c r="E219" s="920"/>
      <c r="F219" s="920"/>
      <c r="G219" s="920"/>
      <c r="H219" s="920"/>
      <c r="I219" s="920"/>
      <c r="J219" s="920"/>
      <c r="K219" s="920"/>
      <c r="L219" s="920"/>
      <c r="M219" s="920"/>
      <c r="N219" s="920"/>
      <c r="O219" s="920"/>
      <c r="P219" s="920"/>
      <c r="Q219" s="920"/>
      <c r="R219" s="921"/>
      <c r="S219" s="920"/>
      <c r="T219" s="920"/>
      <c r="U219" s="925" t="s">
        <v>507</v>
      </c>
      <c r="V219" s="893" t="s">
        <v>124</v>
      </c>
      <c r="W219" s="917" t="s">
        <v>498</v>
      </c>
      <c r="X219" s="946"/>
      <c r="Y219" s="946"/>
      <c r="Z219" s="946"/>
      <c r="AA219" s="946"/>
      <c r="AB219" s="946"/>
      <c r="AC219" s="946"/>
      <c r="AD219" s="946"/>
      <c r="AE219" s="946"/>
      <c r="AF219" s="946"/>
      <c r="AG219" s="946"/>
      <c r="AH219" s="946"/>
      <c r="AI219" s="946"/>
      <c r="AJ219" s="946"/>
      <c r="AK219" s="946"/>
      <c r="AL219" s="946"/>
      <c r="AM219" s="946"/>
      <c r="AN219" s="946"/>
      <c r="AO219" s="946"/>
      <c r="AP219" s="946"/>
      <c r="AQ219" s="946"/>
      <c r="AR219" s="946"/>
      <c r="AS219" s="946"/>
      <c r="AT219" s="946"/>
      <c r="AU219" s="946"/>
      <c r="AV219" s="946"/>
      <c r="AW219" s="946"/>
      <c r="AX219" s="946"/>
      <c r="AY219" s="946"/>
      <c r="AZ219" s="946"/>
      <c r="BA219" s="946"/>
      <c r="BB219" s="946"/>
      <c r="BC219" s="946"/>
      <c r="BD219" s="946"/>
      <c r="BE219" s="946"/>
      <c r="BF219" s="946"/>
      <c r="BG219" s="946"/>
      <c r="BH219" s="946"/>
      <c r="BI219" s="946"/>
      <c r="BJ219" s="946"/>
      <c r="BK219" s="946"/>
      <c r="BL219" s="946"/>
      <c r="BM219" s="946"/>
      <c r="BN219" s="946"/>
      <c r="BO219" s="946"/>
      <c r="BP219" s="946"/>
      <c r="BQ219" s="946"/>
      <c r="BR219" s="946"/>
      <c r="BS219" s="946"/>
      <c r="BT219" s="946"/>
      <c r="BU219" s="946"/>
      <c r="BV219" s="946"/>
      <c r="BW219" s="946"/>
      <c r="BX219" s="946"/>
      <c r="BY219" s="946"/>
      <c r="BZ219" s="946"/>
      <c r="CA219" s="946"/>
      <c r="CB219" s="946"/>
      <c r="CC219" s="946"/>
      <c r="CD219" s="946"/>
      <c r="CE219" s="946"/>
      <c r="CF219" s="946"/>
      <c r="CG219" s="946"/>
      <c r="CH219" s="946"/>
      <c r="CI219" s="946"/>
      <c r="CJ219" s="946"/>
      <c r="CK219" s="946"/>
      <c r="CL219" s="946"/>
      <c r="CM219" s="946"/>
      <c r="CN219" s="946"/>
      <c r="CO219" s="946"/>
      <c r="CP219" s="946"/>
      <c r="CQ219" s="946"/>
      <c r="CR219" s="946"/>
      <c r="CS219" s="946"/>
      <c r="CT219" s="946"/>
      <c r="CU219" s="946"/>
      <c r="CV219" s="946"/>
      <c r="CW219" s="946"/>
      <c r="CX219" s="946"/>
      <c r="CY219" s="945"/>
      <c r="CZ219" s="944"/>
      <c r="DA219" s="946"/>
      <c r="DB219" s="946"/>
      <c r="DC219" s="946"/>
      <c r="DD219" s="946"/>
      <c r="DE219" s="946"/>
      <c r="DF219" s="946"/>
      <c r="DG219" s="946"/>
      <c r="DH219" s="946"/>
      <c r="DI219" s="946"/>
      <c r="DJ219" s="946"/>
      <c r="DK219" s="946"/>
      <c r="DL219" s="946"/>
      <c r="DM219" s="946"/>
      <c r="DN219" s="946"/>
      <c r="DO219" s="946"/>
      <c r="DP219" s="946"/>
      <c r="DQ219" s="946"/>
      <c r="DR219" s="946"/>
      <c r="DS219" s="946"/>
      <c r="DT219" s="946"/>
      <c r="DU219" s="946"/>
      <c r="DV219" s="946"/>
      <c r="DW219" s="946"/>
    </row>
    <row r="220" spans="2:128" ht="15.75" thickBot="1" x14ac:dyDescent="0.25">
      <c r="B220" s="929"/>
      <c r="C220" s="930"/>
      <c r="D220" s="931"/>
      <c r="E220" s="931"/>
      <c r="F220" s="931"/>
      <c r="G220" s="931"/>
      <c r="H220" s="931"/>
      <c r="I220" s="931"/>
      <c r="J220" s="931"/>
      <c r="K220" s="931"/>
      <c r="L220" s="931"/>
      <c r="M220" s="931"/>
      <c r="N220" s="931"/>
      <c r="O220" s="931"/>
      <c r="P220" s="931"/>
      <c r="Q220" s="931"/>
      <c r="R220" s="932"/>
      <c r="S220" s="931"/>
      <c r="T220" s="931"/>
      <c r="U220" s="933" t="s">
        <v>127</v>
      </c>
      <c r="V220" s="934" t="s">
        <v>508</v>
      </c>
      <c r="W220" s="935" t="s">
        <v>498</v>
      </c>
      <c r="X220" s="936">
        <f>SUM(X209:X219)</f>
        <v>0</v>
      </c>
      <c r="Y220" s="936">
        <f t="shared" ref="Y220:CJ220" si="62">SUM(Y209:Y219)</f>
        <v>0</v>
      </c>
      <c r="Z220" s="936">
        <f t="shared" si="62"/>
        <v>0</v>
      </c>
      <c r="AA220" s="936">
        <f t="shared" si="62"/>
        <v>0</v>
      </c>
      <c r="AB220" s="936">
        <f t="shared" si="62"/>
        <v>0</v>
      </c>
      <c r="AC220" s="936">
        <f t="shared" si="62"/>
        <v>731.3</v>
      </c>
      <c r="AD220" s="936">
        <f t="shared" si="62"/>
        <v>731.3</v>
      </c>
      <c r="AE220" s="936">
        <f t="shared" si="62"/>
        <v>731.3</v>
      </c>
      <c r="AF220" s="936">
        <f t="shared" si="62"/>
        <v>731.3</v>
      </c>
      <c r="AG220" s="936">
        <f t="shared" si="62"/>
        <v>731.3</v>
      </c>
      <c r="AH220" s="936">
        <f t="shared" si="62"/>
        <v>731.3</v>
      </c>
      <c r="AI220" s="936">
        <f t="shared" si="62"/>
        <v>731.3</v>
      </c>
      <c r="AJ220" s="936">
        <f t="shared" si="62"/>
        <v>731.3</v>
      </c>
      <c r="AK220" s="936">
        <f t="shared" si="62"/>
        <v>731.3</v>
      </c>
      <c r="AL220" s="936">
        <f t="shared" si="62"/>
        <v>731.3</v>
      </c>
      <c r="AM220" s="936">
        <f t="shared" si="62"/>
        <v>731.3</v>
      </c>
      <c r="AN220" s="936">
        <f t="shared" si="62"/>
        <v>731.3</v>
      </c>
      <c r="AO220" s="936">
        <f t="shared" si="62"/>
        <v>731.3</v>
      </c>
      <c r="AP220" s="936">
        <f t="shared" si="62"/>
        <v>731.3</v>
      </c>
      <c r="AQ220" s="936">
        <f t="shared" si="62"/>
        <v>731.3</v>
      </c>
      <c r="AR220" s="936">
        <f t="shared" si="62"/>
        <v>731.3</v>
      </c>
      <c r="AS220" s="936">
        <f t="shared" si="62"/>
        <v>731.3</v>
      </c>
      <c r="AT220" s="936">
        <f t="shared" si="62"/>
        <v>731.3</v>
      </c>
      <c r="AU220" s="936">
        <f t="shared" si="62"/>
        <v>731.3</v>
      </c>
      <c r="AV220" s="936">
        <f t="shared" si="62"/>
        <v>731.3</v>
      </c>
      <c r="AW220" s="936">
        <f t="shared" si="62"/>
        <v>731.3</v>
      </c>
      <c r="AX220" s="936">
        <f t="shared" si="62"/>
        <v>731.3</v>
      </c>
      <c r="AY220" s="936">
        <f t="shared" si="62"/>
        <v>731.3</v>
      </c>
      <c r="AZ220" s="936">
        <f t="shared" si="62"/>
        <v>731.3</v>
      </c>
      <c r="BA220" s="936">
        <f t="shared" si="62"/>
        <v>731.3</v>
      </c>
      <c r="BB220" s="936">
        <f t="shared" si="62"/>
        <v>731.3</v>
      </c>
      <c r="BC220" s="936">
        <f t="shared" si="62"/>
        <v>731.3</v>
      </c>
      <c r="BD220" s="936">
        <f t="shared" si="62"/>
        <v>731.3</v>
      </c>
      <c r="BE220" s="936">
        <f t="shared" si="62"/>
        <v>731.3</v>
      </c>
      <c r="BF220" s="936">
        <f t="shared" si="62"/>
        <v>731.3</v>
      </c>
      <c r="BG220" s="936">
        <f t="shared" si="62"/>
        <v>731.3</v>
      </c>
      <c r="BH220" s="936">
        <f t="shared" si="62"/>
        <v>731.3</v>
      </c>
      <c r="BI220" s="936">
        <f t="shared" si="62"/>
        <v>731.3</v>
      </c>
      <c r="BJ220" s="936">
        <f t="shared" si="62"/>
        <v>731.3</v>
      </c>
      <c r="BK220" s="936">
        <f t="shared" si="62"/>
        <v>731.3</v>
      </c>
      <c r="BL220" s="936">
        <f t="shared" si="62"/>
        <v>731.3</v>
      </c>
      <c r="BM220" s="936">
        <f t="shared" si="62"/>
        <v>731.3</v>
      </c>
      <c r="BN220" s="936">
        <f t="shared" si="62"/>
        <v>731.3</v>
      </c>
      <c r="BO220" s="936">
        <f t="shared" si="62"/>
        <v>731.3</v>
      </c>
      <c r="BP220" s="936">
        <f t="shared" si="62"/>
        <v>731.3</v>
      </c>
      <c r="BQ220" s="936">
        <f t="shared" si="62"/>
        <v>731.3</v>
      </c>
      <c r="BR220" s="936">
        <f t="shared" si="62"/>
        <v>731.3</v>
      </c>
      <c r="BS220" s="936">
        <f t="shared" si="62"/>
        <v>731.3</v>
      </c>
      <c r="BT220" s="936">
        <f t="shared" si="62"/>
        <v>731.3</v>
      </c>
      <c r="BU220" s="936">
        <f t="shared" si="62"/>
        <v>731.3</v>
      </c>
      <c r="BV220" s="936">
        <f t="shared" si="62"/>
        <v>731.3</v>
      </c>
      <c r="BW220" s="936">
        <f t="shared" si="62"/>
        <v>731.3</v>
      </c>
      <c r="BX220" s="936">
        <f t="shared" si="62"/>
        <v>731.3</v>
      </c>
      <c r="BY220" s="936">
        <f t="shared" si="62"/>
        <v>731.3</v>
      </c>
      <c r="BZ220" s="936">
        <f t="shared" si="62"/>
        <v>731.3</v>
      </c>
      <c r="CA220" s="936">
        <f t="shared" si="62"/>
        <v>731.3</v>
      </c>
      <c r="CB220" s="936">
        <f t="shared" si="62"/>
        <v>731.3</v>
      </c>
      <c r="CC220" s="936">
        <f t="shared" si="62"/>
        <v>731.3</v>
      </c>
      <c r="CD220" s="936">
        <f t="shared" si="62"/>
        <v>731.3</v>
      </c>
      <c r="CE220" s="936">
        <f t="shared" si="62"/>
        <v>731.3</v>
      </c>
      <c r="CF220" s="936">
        <f t="shared" si="62"/>
        <v>731.3</v>
      </c>
      <c r="CG220" s="936">
        <f t="shared" si="62"/>
        <v>731.3</v>
      </c>
      <c r="CH220" s="936">
        <f t="shared" si="62"/>
        <v>731.3</v>
      </c>
      <c r="CI220" s="936">
        <f t="shared" si="62"/>
        <v>731.3</v>
      </c>
      <c r="CJ220" s="936">
        <f t="shared" si="62"/>
        <v>731.3</v>
      </c>
      <c r="CK220" s="936">
        <f t="shared" ref="CK220:DW220" si="63">SUM(CK209:CK219)</f>
        <v>731.3</v>
      </c>
      <c r="CL220" s="936">
        <f t="shared" si="63"/>
        <v>731.3</v>
      </c>
      <c r="CM220" s="936">
        <f t="shared" si="63"/>
        <v>731.3</v>
      </c>
      <c r="CN220" s="936">
        <f t="shared" si="63"/>
        <v>731.3</v>
      </c>
      <c r="CO220" s="936">
        <f t="shared" si="63"/>
        <v>731.3</v>
      </c>
      <c r="CP220" s="936">
        <f t="shared" si="63"/>
        <v>731.3</v>
      </c>
      <c r="CQ220" s="936">
        <f t="shared" si="63"/>
        <v>731.3</v>
      </c>
      <c r="CR220" s="936">
        <f t="shared" si="63"/>
        <v>731.3</v>
      </c>
      <c r="CS220" s="936">
        <f t="shared" si="63"/>
        <v>731.3</v>
      </c>
      <c r="CT220" s="936">
        <f t="shared" si="63"/>
        <v>731.3</v>
      </c>
      <c r="CU220" s="936">
        <f t="shared" si="63"/>
        <v>731.3</v>
      </c>
      <c r="CV220" s="936">
        <f t="shared" si="63"/>
        <v>731.3</v>
      </c>
      <c r="CW220" s="936">
        <f t="shared" si="63"/>
        <v>731.3</v>
      </c>
      <c r="CX220" s="936">
        <f t="shared" si="63"/>
        <v>731.3</v>
      </c>
      <c r="CY220" s="937">
        <f t="shared" si="63"/>
        <v>731.3</v>
      </c>
      <c r="CZ220" s="937">
        <f t="shared" si="63"/>
        <v>0</v>
      </c>
      <c r="DA220" s="937">
        <f t="shared" si="63"/>
        <v>0</v>
      </c>
      <c r="DB220" s="937">
        <f t="shared" si="63"/>
        <v>0</v>
      </c>
      <c r="DC220" s="937">
        <f t="shared" si="63"/>
        <v>0</v>
      </c>
      <c r="DD220" s="937">
        <f t="shared" si="63"/>
        <v>0</v>
      </c>
      <c r="DE220" s="937">
        <f t="shared" si="63"/>
        <v>0</v>
      </c>
      <c r="DF220" s="937">
        <f t="shared" si="63"/>
        <v>0</v>
      </c>
      <c r="DG220" s="937">
        <f t="shared" si="63"/>
        <v>0</v>
      </c>
      <c r="DH220" s="937">
        <f t="shared" si="63"/>
        <v>0</v>
      </c>
      <c r="DI220" s="937">
        <f t="shared" si="63"/>
        <v>0</v>
      </c>
      <c r="DJ220" s="937">
        <f t="shared" si="63"/>
        <v>0</v>
      </c>
      <c r="DK220" s="937">
        <f t="shared" si="63"/>
        <v>0</v>
      </c>
      <c r="DL220" s="937">
        <f t="shared" si="63"/>
        <v>0</v>
      </c>
      <c r="DM220" s="937">
        <f t="shared" si="63"/>
        <v>0</v>
      </c>
      <c r="DN220" s="937">
        <f t="shared" si="63"/>
        <v>0</v>
      </c>
      <c r="DO220" s="937">
        <f t="shared" si="63"/>
        <v>0</v>
      </c>
      <c r="DP220" s="937">
        <f t="shared" si="63"/>
        <v>0</v>
      </c>
      <c r="DQ220" s="937">
        <f t="shared" si="63"/>
        <v>0</v>
      </c>
      <c r="DR220" s="937">
        <f t="shared" si="63"/>
        <v>0</v>
      </c>
      <c r="DS220" s="937">
        <f t="shared" si="63"/>
        <v>0</v>
      </c>
      <c r="DT220" s="937">
        <f t="shared" si="63"/>
        <v>0</v>
      </c>
      <c r="DU220" s="937">
        <f t="shared" si="63"/>
        <v>0</v>
      </c>
      <c r="DV220" s="937">
        <f t="shared" si="63"/>
        <v>0</v>
      </c>
      <c r="DW220" s="937">
        <f t="shared" si="63"/>
        <v>0</v>
      </c>
    </row>
    <row r="221" spans="2:128" x14ac:dyDescent="0.2">
      <c r="B221" s="724" t="s">
        <v>509</v>
      </c>
      <c r="C221" s="725" t="s">
        <v>510</v>
      </c>
      <c r="D221" s="680"/>
      <c r="E221" s="680"/>
      <c r="F221" s="680"/>
      <c r="G221" s="680"/>
      <c r="H221" s="680"/>
      <c r="I221" s="680"/>
      <c r="J221" s="680"/>
      <c r="K221" s="680"/>
      <c r="L221" s="680"/>
      <c r="M221" s="680"/>
      <c r="N221" s="680"/>
      <c r="O221" s="680"/>
      <c r="P221" s="680"/>
      <c r="Q221" s="680"/>
      <c r="R221" s="681"/>
      <c r="S221" s="722"/>
      <c r="T221" s="681"/>
      <c r="U221" s="726"/>
      <c r="V221" s="679"/>
      <c r="W221" s="679"/>
      <c r="X221" s="679"/>
      <c r="Y221" s="679"/>
      <c r="Z221" s="679"/>
      <c r="AA221" s="679"/>
      <c r="AB221" s="679"/>
      <c r="AC221" s="679"/>
      <c r="AD221" s="679"/>
      <c r="AE221" s="679"/>
      <c r="AF221" s="679"/>
      <c r="AG221" s="679"/>
      <c r="AH221" s="679"/>
      <c r="AI221" s="679"/>
      <c r="AJ221" s="679"/>
      <c r="AK221" s="679"/>
      <c r="AL221" s="679"/>
      <c r="AM221" s="679"/>
      <c r="AN221" s="679"/>
      <c r="AO221" s="679"/>
      <c r="AP221" s="679"/>
      <c r="AQ221" s="679"/>
      <c r="AR221" s="679"/>
      <c r="AS221" s="679"/>
      <c r="AT221" s="679"/>
      <c r="AU221" s="679"/>
      <c r="AV221" s="679"/>
      <c r="AW221" s="679"/>
      <c r="AX221" s="679"/>
      <c r="AY221" s="679"/>
      <c r="AZ221" s="679"/>
      <c r="BA221" s="679"/>
      <c r="BB221" s="679"/>
      <c r="BC221" s="679"/>
      <c r="BD221" s="679"/>
      <c r="BE221" s="679"/>
      <c r="BF221" s="679"/>
      <c r="BG221" s="679"/>
      <c r="BH221" s="679"/>
      <c r="BI221" s="679"/>
      <c r="BJ221" s="679"/>
      <c r="BK221" s="679"/>
      <c r="BL221" s="679"/>
      <c r="BM221" s="679"/>
      <c r="BN221" s="679"/>
      <c r="BO221" s="679"/>
      <c r="BP221" s="679"/>
      <c r="BQ221" s="679"/>
      <c r="BR221" s="679"/>
      <c r="BS221" s="679"/>
      <c r="BT221" s="679"/>
      <c r="BU221" s="679"/>
      <c r="BV221" s="679"/>
      <c r="BW221" s="679"/>
      <c r="BX221" s="679"/>
      <c r="BY221" s="679"/>
      <c r="BZ221" s="679"/>
      <c r="CA221" s="679"/>
      <c r="CB221" s="679"/>
      <c r="CC221" s="679"/>
      <c r="CD221" s="679"/>
      <c r="CE221" s="679"/>
      <c r="CF221" s="679"/>
      <c r="CG221" s="679"/>
      <c r="CH221" s="679"/>
      <c r="CI221" s="679"/>
      <c r="CJ221" s="679"/>
      <c r="CK221" s="679"/>
      <c r="CL221" s="679"/>
      <c r="CM221" s="679"/>
      <c r="CN221" s="679"/>
      <c r="CO221" s="679"/>
      <c r="CP221" s="679"/>
      <c r="CQ221" s="679"/>
      <c r="CR221" s="679"/>
      <c r="CS221" s="679"/>
      <c r="CT221" s="679"/>
      <c r="CU221" s="679"/>
      <c r="CV221" s="679"/>
      <c r="CW221" s="679"/>
      <c r="CX221" s="679"/>
      <c r="CY221" s="690"/>
      <c r="CZ221" s="691"/>
      <c r="DA221" s="691"/>
      <c r="DB221" s="691"/>
      <c r="DC221" s="691"/>
      <c r="DD221" s="691"/>
      <c r="DE221" s="691"/>
      <c r="DF221" s="691"/>
      <c r="DG221" s="691"/>
      <c r="DH221" s="691"/>
      <c r="DI221" s="691"/>
      <c r="DJ221" s="691"/>
      <c r="DK221" s="691"/>
      <c r="DL221" s="691"/>
      <c r="DM221" s="691"/>
      <c r="DN221" s="691"/>
      <c r="DO221" s="691"/>
      <c r="DP221" s="691"/>
      <c r="DQ221" s="691"/>
      <c r="DR221" s="691"/>
      <c r="DS221" s="691"/>
      <c r="DT221" s="691"/>
      <c r="DU221" s="691"/>
      <c r="DV221" s="691"/>
      <c r="DW221" s="723"/>
      <c r="DX221" s="683"/>
    </row>
    <row r="222" spans="2:128" x14ac:dyDescent="0.2">
      <c r="B222" s="685" t="s">
        <v>511</v>
      </c>
      <c r="C222" s="815" t="s">
        <v>512</v>
      </c>
      <c r="D222" s="680"/>
      <c r="E222" s="680"/>
      <c r="F222" s="680"/>
      <c r="G222" s="680"/>
      <c r="H222" s="680"/>
      <c r="I222" s="680"/>
      <c r="J222" s="680"/>
      <c r="K222" s="680"/>
      <c r="L222" s="680"/>
      <c r="M222" s="680"/>
      <c r="N222" s="680"/>
      <c r="O222" s="680"/>
      <c r="P222" s="680"/>
      <c r="Q222" s="680"/>
      <c r="R222" s="681"/>
      <c r="S222" s="722"/>
      <c r="T222" s="681"/>
      <c r="U222" s="722"/>
      <c r="V222" s="680"/>
      <c r="W222" s="680"/>
      <c r="X222" s="679">
        <f t="shared" ref="X222:BC222" si="64">SUMIF($C:$C,"59.1x",X:X)</f>
        <v>0</v>
      </c>
      <c r="Y222" s="679">
        <f t="shared" si="64"/>
        <v>0</v>
      </c>
      <c r="Z222" s="679">
        <f t="shared" si="64"/>
        <v>0</v>
      </c>
      <c r="AA222" s="679">
        <f t="shared" si="64"/>
        <v>0</v>
      </c>
      <c r="AB222" s="679">
        <f t="shared" si="64"/>
        <v>0</v>
      </c>
      <c r="AC222" s="679">
        <f t="shared" si="64"/>
        <v>0</v>
      </c>
      <c r="AD222" s="679">
        <f t="shared" si="64"/>
        <v>0</v>
      </c>
      <c r="AE222" s="679">
        <f t="shared" si="64"/>
        <v>0</v>
      </c>
      <c r="AF222" s="679">
        <f t="shared" si="64"/>
        <v>0</v>
      </c>
      <c r="AG222" s="679">
        <f t="shared" si="64"/>
        <v>0</v>
      </c>
      <c r="AH222" s="679">
        <f t="shared" si="64"/>
        <v>0</v>
      </c>
      <c r="AI222" s="679">
        <f t="shared" si="64"/>
        <v>0</v>
      </c>
      <c r="AJ222" s="679">
        <f t="shared" si="64"/>
        <v>0</v>
      </c>
      <c r="AK222" s="679">
        <f t="shared" si="64"/>
        <v>0</v>
      </c>
      <c r="AL222" s="679">
        <f t="shared" si="64"/>
        <v>0</v>
      </c>
      <c r="AM222" s="679">
        <f t="shared" si="64"/>
        <v>0</v>
      </c>
      <c r="AN222" s="679">
        <f t="shared" si="64"/>
        <v>0</v>
      </c>
      <c r="AO222" s="679">
        <f t="shared" si="64"/>
        <v>0</v>
      </c>
      <c r="AP222" s="679">
        <f t="shared" si="64"/>
        <v>0</v>
      </c>
      <c r="AQ222" s="679">
        <f t="shared" si="64"/>
        <v>0</v>
      </c>
      <c r="AR222" s="679">
        <f t="shared" si="64"/>
        <v>0</v>
      </c>
      <c r="AS222" s="679">
        <f t="shared" si="64"/>
        <v>0</v>
      </c>
      <c r="AT222" s="679">
        <f t="shared" si="64"/>
        <v>0</v>
      </c>
      <c r="AU222" s="679">
        <f t="shared" si="64"/>
        <v>0</v>
      </c>
      <c r="AV222" s="679">
        <f t="shared" si="64"/>
        <v>0</v>
      </c>
      <c r="AW222" s="679">
        <f t="shared" si="64"/>
        <v>0</v>
      </c>
      <c r="AX222" s="679">
        <f t="shared" si="64"/>
        <v>0</v>
      </c>
      <c r="AY222" s="679">
        <f t="shared" si="64"/>
        <v>0</v>
      </c>
      <c r="AZ222" s="679">
        <f t="shared" si="64"/>
        <v>0</v>
      </c>
      <c r="BA222" s="679">
        <f t="shared" si="64"/>
        <v>0</v>
      </c>
      <c r="BB222" s="679">
        <f t="shared" si="64"/>
        <v>0</v>
      </c>
      <c r="BC222" s="679">
        <f t="shared" si="64"/>
        <v>0</v>
      </c>
      <c r="BD222" s="679">
        <f t="shared" ref="BD222:CI222" si="65">SUMIF($C:$C,"59.1x",BD:BD)</f>
        <v>0</v>
      </c>
      <c r="BE222" s="679">
        <f t="shared" si="65"/>
        <v>0</v>
      </c>
      <c r="BF222" s="679">
        <f t="shared" si="65"/>
        <v>0</v>
      </c>
      <c r="BG222" s="679">
        <f t="shared" si="65"/>
        <v>0</v>
      </c>
      <c r="BH222" s="679">
        <f t="shared" si="65"/>
        <v>0</v>
      </c>
      <c r="BI222" s="679">
        <f t="shared" si="65"/>
        <v>0</v>
      </c>
      <c r="BJ222" s="679">
        <f t="shared" si="65"/>
        <v>0</v>
      </c>
      <c r="BK222" s="679">
        <f t="shared" si="65"/>
        <v>0</v>
      </c>
      <c r="BL222" s="679">
        <f t="shared" si="65"/>
        <v>0</v>
      </c>
      <c r="BM222" s="679">
        <f t="shared" si="65"/>
        <v>0</v>
      </c>
      <c r="BN222" s="679">
        <f t="shared" si="65"/>
        <v>0</v>
      </c>
      <c r="BO222" s="679">
        <f t="shared" si="65"/>
        <v>0</v>
      </c>
      <c r="BP222" s="679">
        <f t="shared" si="65"/>
        <v>0</v>
      </c>
      <c r="BQ222" s="679">
        <f t="shared" si="65"/>
        <v>0</v>
      </c>
      <c r="BR222" s="679">
        <f t="shared" si="65"/>
        <v>0</v>
      </c>
      <c r="BS222" s="679">
        <f t="shared" si="65"/>
        <v>0</v>
      </c>
      <c r="BT222" s="679">
        <f t="shared" si="65"/>
        <v>0</v>
      </c>
      <c r="BU222" s="679">
        <f t="shared" si="65"/>
        <v>0</v>
      </c>
      <c r="BV222" s="679">
        <f t="shared" si="65"/>
        <v>0</v>
      </c>
      <c r="BW222" s="679">
        <f t="shared" si="65"/>
        <v>0</v>
      </c>
      <c r="BX222" s="679">
        <f t="shared" si="65"/>
        <v>0</v>
      </c>
      <c r="BY222" s="679">
        <f t="shared" si="65"/>
        <v>0</v>
      </c>
      <c r="BZ222" s="679">
        <f t="shared" si="65"/>
        <v>0</v>
      </c>
      <c r="CA222" s="679">
        <f t="shared" si="65"/>
        <v>0</v>
      </c>
      <c r="CB222" s="679">
        <f t="shared" si="65"/>
        <v>0</v>
      </c>
      <c r="CC222" s="679">
        <f t="shared" si="65"/>
        <v>0</v>
      </c>
      <c r="CD222" s="679">
        <f t="shared" si="65"/>
        <v>0</v>
      </c>
      <c r="CE222" s="679">
        <f t="shared" si="65"/>
        <v>0</v>
      </c>
      <c r="CF222" s="679">
        <f t="shared" si="65"/>
        <v>0</v>
      </c>
      <c r="CG222" s="679">
        <f t="shared" si="65"/>
        <v>0</v>
      </c>
      <c r="CH222" s="679">
        <f t="shared" si="65"/>
        <v>0</v>
      </c>
      <c r="CI222" s="679">
        <f t="shared" si="65"/>
        <v>0</v>
      </c>
      <c r="CJ222" s="679">
        <f t="shared" ref="CJ222:DO222" si="66">SUMIF($C:$C,"59.1x",CJ:CJ)</f>
        <v>0</v>
      </c>
      <c r="CK222" s="679">
        <f t="shared" si="66"/>
        <v>0</v>
      </c>
      <c r="CL222" s="679">
        <f t="shared" si="66"/>
        <v>0</v>
      </c>
      <c r="CM222" s="679">
        <f t="shared" si="66"/>
        <v>0</v>
      </c>
      <c r="CN222" s="679">
        <f t="shared" si="66"/>
        <v>0</v>
      </c>
      <c r="CO222" s="679">
        <f t="shared" si="66"/>
        <v>0</v>
      </c>
      <c r="CP222" s="679">
        <f t="shared" si="66"/>
        <v>0</v>
      </c>
      <c r="CQ222" s="679">
        <f t="shared" si="66"/>
        <v>0</v>
      </c>
      <c r="CR222" s="679">
        <f t="shared" si="66"/>
        <v>0</v>
      </c>
      <c r="CS222" s="679">
        <f t="shared" si="66"/>
        <v>0</v>
      </c>
      <c r="CT222" s="679">
        <f t="shared" si="66"/>
        <v>0</v>
      </c>
      <c r="CU222" s="679">
        <f t="shared" si="66"/>
        <v>0</v>
      </c>
      <c r="CV222" s="679">
        <f t="shared" si="66"/>
        <v>0</v>
      </c>
      <c r="CW222" s="679">
        <f t="shared" si="66"/>
        <v>0</v>
      </c>
      <c r="CX222" s="679">
        <f t="shared" si="66"/>
        <v>0</v>
      </c>
      <c r="CY222" s="690">
        <f t="shared" si="66"/>
        <v>0</v>
      </c>
      <c r="CZ222" s="691">
        <f t="shared" si="66"/>
        <v>0</v>
      </c>
      <c r="DA222" s="691">
        <f t="shared" si="66"/>
        <v>0</v>
      </c>
      <c r="DB222" s="691">
        <f t="shared" si="66"/>
        <v>0</v>
      </c>
      <c r="DC222" s="691">
        <f t="shared" si="66"/>
        <v>0</v>
      </c>
      <c r="DD222" s="691">
        <f t="shared" si="66"/>
        <v>0</v>
      </c>
      <c r="DE222" s="691">
        <f t="shared" si="66"/>
        <v>0</v>
      </c>
      <c r="DF222" s="691">
        <f t="shared" si="66"/>
        <v>0</v>
      </c>
      <c r="DG222" s="691">
        <f t="shared" si="66"/>
        <v>0</v>
      </c>
      <c r="DH222" s="691">
        <f t="shared" si="66"/>
        <v>0</v>
      </c>
      <c r="DI222" s="691">
        <f t="shared" si="66"/>
        <v>0</v>
      </c>
      <c r="DJ222" s="691">
        <f t="shared" si="66"/>
        <v>0</v>
      </c>
      <c r="DK222" s="691">
        <f t="shared" si="66"/>
        <v>0</v>
      </c>
      <c r="DL222" s="691">
        <f t="shared" si="66"/>
        <v>0</v>
      </c>
      <c r="DM222" s="691">
        <f t="shared" si="66"/>
        <v>0</v>
      </c>
      <c r="DN222" s="691">
        <f t="shared" si="66"/>
        <v>0</v>
      </c>
      <c r="DO222" s="691">
        <f t="shared" si="66"/>
        <v>0</v>
      </c>
      <c r="DP222" s="691">
        <f t="shared" ref="DP222:DW222" si="67">SUMIF($C:$C,"59.1x",DP:DP)</f>
        <v>0</v>
      </c>
      <c r="DQ222" s="691">
        <f t="shared" si="67"/>
        <v>0</v>
      </c>
      <c r="DR222" s="691">
        <f t="shared" si="67"/>
        <v>0</v>
      </c>
      <c r="DS222" s="691">
        <f t="shared" si="67"/>
        <v>0</v>
      </c>
      <c r="DT222" s="691">
        <f t="shared" si="67"/>
        <v>0</v>
      </c>
      <c r="DU222" s="691">
        <f t="shared" si="67"/>
        <v>0</v>
      </c>
      <c r="DV222" s="691">
        <f t="shared" si="67"/>
        <v>0</v>
      </c>
      <c r="DW222" s="723">
        <f t="shared" si="67"/>
        <v>0</v>
      </c>
      <c r="DX222" s="683"/>
    </row>
    <row r="223" spans="2:128" ht="51" x14ac:dyDescent="0.2">
      <c r="B223" s="693"/>
      <c r="C223" s="830" t="s">
        <v>778</v>
      </c>
      <c r="D223" s="817" t="s">
        <v>779</v>
      </c>
      <c r="E223" s="818" t="s">
        <v>559</v>
      </c>
      <c r="F223" s="819" t="s">
        <v>780</v>
      </c>
      <c r="G223" s="820" t="s">
        <v>781</v>
      </c>
      <c r="H223" s="821" t="s">
        <v>495</v>
      </c>
      <c r="I223" s="822">
        <f>MAX(X223:AV223)</f>
        <v>4.4000000000000004</v>
      </c>
      <c r="J223" s="821">
        <f>SUMPRODUCT($X$2:$CY$2,$X223:$CY223)*365</f>
        <v>41213.009424710959</v>
      </c>
      <c r="K223" s="821">
        <f>SUMPRODUCT($X$2:$CY$2,$X224:$CY224)+SUMPRODUCT($X$2:$CY$2,$X225:$CY225)+SUMPRODUCT($X$2:$CY$2,$X226:$CY226)</f>
        <v>24492.905452084196</v>
      </c>
      <c r="L223" s="821">
        <f>SUMPRODUCT($X$2:$CY$2,$X227:$CY227) +SUMPRODUCT($X$2:$CY$2,$X228:$CY228)</f>
        <v>0</v>
      </c>
      <c r="M223" s="821">
        <f>SUMPRODUCT($X$2:$CY$2,$X229:$CY229)</f>
        <v>0</v>
      </c>
      <c r="N223" s="821">
        <f>SUMPRODUCT($X$2:$CY$2,$X232:$CY232) +SUMPRODUCT($X$2:$CY$2,$X233:$CY233)</f>
        <v>0</v>
      </c>
      <c r="O223" s="821">
        <f>SUMPRODUCT($X$2:$CY$2,$X230:$CY230) +SUMPRODUCT($X$2:$CY$2,$X231:$CY231) +SUMPRODUCT($X$2:$CY$2,$X234:$CY234)</f>
        <v>0</v>
      </c>
      <c r="P223" s="821">
        <f>SUM(K223:O223)</f>
        <v>24492.905452084196</v>
      </c>
      <c r="Q223" s="821">
        <f>(SUM(K223:M223)*100000)/(J223*1000)</f>
        <v>59.430033850909382</v>
      </c>
      <c r="R223" s="823">
        <f>(P223*100000)/(J223*1000)</f>
        <v>59.430033850909382</v>
      </c>
      <c r="S223" s="824" t="s">
        <v>782</v>
      </c>
      <c r="T223" s="825" t="s">
        <v>782</v>
      </c>
      <c r="U223" s="778" t="s">
        <v>496</v>
      </c>
      <c r="V223" s="708" t="s">
        <v>124</v>
      </c>
      <c r="W223" s="779" t="s">
        <v>75</v>
      </c>
      <c r="X223" s="826"/>
      <c r="Y223" s="826">
        <v>0.88000000000000012</v>
      </c>
      <c r="Z223" s="826">
        <v>1.7600000000000002</v>
      </c>
      <c r="AA223" s="826">
        <v>2.6400000000000006</v>
      </c>
      <c r="AB223" s="826">
        <v>3.5200000000000005</v>
      </c>
      <c r="AC223" s="826">
        <v>4.4000000000000004</v>
      </c>
      <c r="AD223" s="826">
        <v>4.4000000000000004</v>
      </c>
      <c r="AE223" s="826">
        <v>4.4000000000000004</v>
      </c>
      <c r="AF223" s="826">
        <v>4.4000000000000004</v>
      </c>
      <c r="AG223" s="826">
        <v>4.4000000000000004</v>
      </c>
      <c r="AH223" s="826">
        <v>4.4000000000000004</v>
      </c>
      <c r="AI223" s="826">
        <v>4.4000000000000004</v>
      </c>
      <c r="AJ223" s="826">
        <v>4.4000000000000004</v>
      </c>
      <c r="AK223" s="826">
        <v>4.4000000000000004</v>
      </c>
      <c r="AL223" s="826">
        <v>4.4000000000000004</v>
      </c>
      <c r="AM223" s="826">
        <v>4.4000000000000004</v>
      </c>
      <c r="AN223" s="826">
        <v>4.4000000000000004</v>
      </c>
      <c r="AO223" s="826">
        <v>4.4000000000000004</v>
      </c>
      <c r="AP223" s="826">
        <v>4.4000000000000004</v>
      </c>
      <c r="AQ223" s="826">
        <v>4.4000000000000004</v>
      </c>
      <c r="AR223" s="826">
        <v>4.4000000000000004</v>
      </c>
      <c r="AS223" s="826">
        <v>4.4000000000000004</v>
      </c>
      <c r="AT223" s="826">
        <v>4.4000000000000004</v>
      </c>
      <c r="AU223" s="826">
        <v>4.4000000000000004</v>
      </c>
      <c r="AV223" s="826">
        <v>4.4000000000000004</v>
      </c>
      <c r="AW223" s="826">
        <v>4.4000000000000004</v>
      </c>
      <c r="AX223" s="826">
        <v>4.4000000000000004</v>
      </c>
      <c r="AY223" s="826">
        <v>4.4000000000000004</v>
      </c>
      <c r="AZ223" s="826">
        <v>4.4000000000000004</v>
      </c>
      <c r="BA223" s="826">
        <v>4.4000000000000004</v>
      </c>
      <c r="BB223" s="826">
        <v>4.4000000000000004</v>
      </c>
      <c r="BC223" s="826">
        <v>4.4000000000000004</v>
      </c>
      <c r="BD223" s="826">
        <v>4.4000000000000004</v>
      </c>
      <c r="BE223" s="826">
        <v>4.4000000000000004</v>
      </c>
      <c r="BF223" s="826">
        <v>4.4000000000000004</v>
      </c>
      <c r="BG223" s="826">
        <v>4.4000000000000004</v>
      </c>
      <c r="BH223" s="826">
        <v>4.4000000000000004</v>
      </c>
      <c r="BI223" s="826">
        <v>4.4000000000000004</v>
      </c>
      <c r="BJ223" s="826">
        <v>4.4000000000000004</v>
      </c>
      <c r="BK223" s="826">
        <v>4.4000000000000004</v>
      </c>
      <c r="BL223" s="826">
        <v>4.4000000000000004</v>
      </c>
      <c r="BM223" s="826">
        <v>4.4000000000000004</v>
      </c>
      <c r="BN223" s="826">
        <v>4.4000000000000004</v>
      </c>
      <c r="BO223" s="826">
        <v>4.4000000000000004</v>
      </c>
      <c r="BP223" s="826">
        <v>4.4000000000000004</v>
      </c>
      <c r="BQ223" s="826">
        <v>4.4000000000000004</v>
      </c>
      <c r="BR223" s="826">
        <v>4.4000000000000004</v>
      </c>
      <c r="BS223" s="826">
        <v>4.4000000000000004</v>
      </c>
      <c r="BT223" s="826">
        <v>4.4000000000000004</v>
      </c>
      <c r="BU223" s="826">
        <v>4.4000000000000004</v>
      </c>
      <c r="BV223" s="826">
        <v>4.4000000000000004</v>
      </c>
      <c r="BW223" s="826">
        <v>4.4000000000000004</v>
      </c>
      <c r="BX223" s="826">
        <v>4.4000000000000004</v>
      </c>
      <c r="BY223" s="826">
        <v>4.4000000000000004</v>
      </c>
      <c r="BZ223" s="826">
        <v>4.4000000000000004</v>
      </c>
      <c r="CA223" s="826">
        <v>4.4000000000000004</v>
      </c>
      <c r="CB223" s="826">
        <v>4.4000000000000004</v>
      </c>
      <c r="CC223" s="826">
        <v>4.4000000000000004</v>
      </c>
      <c r="CD223" s="826">
        <v>4.4000000000000004</v>
      </c>
      <c r="CE223" s="831">
        <v>4.4000000000000004</v>
      </c>
      <c r="CF223" s="831">
        <v>4.4000000000000004</v>
      </c>
      <c r="CG223" s="831">
        <v>4.4000000000000004</v>
      </c>
      <c r="CH223" s="831">
        <v>4.4000000000000004</v>
      </c>
      <c r="CI223" s="831">
        <v>4.4000000000000004</v>
      </c>
      <c r="CJ223" s="831">
        <v>4.4000000000000004</v>
      </c>
      <c r="CK223" s="831">
        <v>4.4000000000000004</v>
      </c>
      <c r="CL223" s="831">
        <v>4.4000000000000004</v>
      </c>
      <c r="CM223" s="831">
        <v>4.4000000000000004</v>
      </c>
      <c r="CN223" s="831">
        <v>4.4000000000000004</v>
      </c>
      <c r="CO223" s="831">
        <v>4.4000000000000004</v>
      </c>
      <c r="CP223" s="831">
        <v>4.4000000000000004</v>
      </c>
      <c r="CQ223" s="831">
        <v>4.4000000000000004</v>
      </c>
      <c r="CR223" s="831">
        <v>4.4000000000000004</v>
      </c>
      <c r="CS223" s="831">
        <v>4.4000000000000004</v>
      </c>
      <c r="CT223" s="831">
        <v>4.4000000000000004</v>
      </c>
      <c r="CU223" s="831">
        <v>4.4000000000000004</v>
      </c>
      <c r="CV223" s="831">
        <v>4.4000000000000004</v>
      </c>
      <c r="CW223" s="831">
        <v>4.4000000000000004</v>
      </c>
      <c r="CX223" s="831">
        <v>4.4000000000000004</v>
      </c>
      <c r="CY223" s="832">
        <v>4.4000000000000004</v>
      </c>
      <c r="CZ223" s="831"/>
      <c r="DA223" s="831"/>
      <c r="DB223" s="831"/>
      <c r="DC223" s="831"/>
      <c r="DD223" s="831"/>
      <c r="DE223" s="831"/>
      <c r="DF223" s="831"/>
      <c r="DG223" s="831"/>
      <c r="DH223" s="831"/>
      <c r="DI223" s="831"/>
      <c r="DJ223" s="831"/>
      <c r="DK223" s="831"/>
      <c r="DL223" s="831"/>
      <c r="DM223" s="831"/>
      <c r="DN223" s="831"/>
      <c r="DO223" s="831"/>
      <c r="DP223" s="831"/>
      <c r="DQ223" s="831"/>
      <c r="DR223" s="831"/>
      <c r="DS223" s="831"/>
      <c r="DT223" s="831"/>
      <c r="DU223" s="831"/>
      <c r="DV223" s="831"/>
      <c r="DW223" s="826"/>
    </row>
    <row r="224" spans="2:128" x14ac:dyDescent="0.2">
      <c r="B224" s="694"/>
      <c r="C224" s="695"/>
      <c r="D224" s="696"/>
      <c r="E224" s="697"/>
      <c r="F224" s="697"/>
      <c r="G224" s="696"/>
      <c r="H224" s="697"/>
      <c r="I224" s="697"/>
      <c r="J224" s="697"/>
      <c r="K224" s="697"/>
      <c r="L224" s="697"/>
      <c r="M224" s="697"/>
      <c r="N224" s="697"/>
      <c r="O224" s="697"/>
      <c r="P224" s="697"/>
      <c r="Q224" s="697"/>
      <c r="R224" s="698"/>
      <c r="S224" s="697"/>
      <c r="T224" s="697"/>
      <c r="U224" s="707" t="s">
        <v>497</v>
      </c>
      <c r="V224" s="708" t="s">
        <v>124</v>
      </c>
      <c r="W224" s="779" t="s">
        <v>498</v>
      </c>
      <c r="X224" s="826">
        <v>2188.75</v>
      </c>
      <c r="Y224" s="826">
        <v>2204.75</v>
      </c>
      <c r="Z224" s="826">
        <v>2066</v>
      </c>
      <c r="AA224" s="826">
        <v>2066</v>
      </c>
      <c r="AB224" s="826">
        <v>2066</v>
      </c>
      <c r="AC224" s="826">
        <v>91</v>
      </c>
      <c r="AD224" s="826">
        <v>91</v>
      </c>
      <c r="AE224" s="826">
        <v>91</v>
      </c>
      <c r="AF224" s="826">
        <v>91</v>
      </c>
      <c r="AG224" s="826">
        <v>91</v>
      </c>
      <c r="AH224" s="826">
        <v>91</v>
      </c>
      <c r="AI224" s="826">
        <v>91</v>
      </c>
      <c r="AJ224" s="826">
        <v>91</v>
      </c>
      <c r="AK224" s="826">
        <v>91</v>
      </c>
      <c r="AL224" s="826">
        <v>91</v>
      </c>
      <c r="AM224" s="826">
        <v>477</v>
      </c>
      <c r="AN224" s="826">
        <v>477</v>
      </c>
      <c r="AO224" s="826">
        <v>477</v>
      </c>
      <c r="AP224" s="826">
        <v>477</v>
      </c>
      <c r="AQ224" s="826">
        <v>477</v>
      </c>
      <c r="AR224" s="826">
        <v>91</v>
      </c>
      <c r="AS224" s="826">
        <v>91</v>
      </c>
      <c r="AT224" s="826">
        <v>91</v>
      </c>
      <c r="AU224" s="826">
        <v>91</v>
      </c>
      <c r="AV224" s="826">
        <v>91</v>
      </c>
      <c r="AW224" s="826">
        <v>91</v>
      </c>
      <c r="AX224" s="826">
        <v>91</v>
      </c>
      <c r="AY224" s="826">
        <v>91</v>
      </c>
      <c r="AZ224" s="826">
        <v>91</v>
      </c>
      <c r="BA224" s="826">
        <v>91</v>
      </c>
      <c r="BB224" s="826">
        <v>477</v>
      </c>
      <c r="BC224" s="826">
        <v>477</v>
      </c>
      <c r="BD224" s="826">
        <v>477</v>
      </c>
      <c r="BE224" s="826">
        <v>477</v>
      </c>
      <c r="BF224" s="826">
        <v>477</v>
      </c>
      <c r="BG224" s="826">
        <v>91</v>
      </c>
      <c r="BH224" s="826">
        <v>91</v>
      </c>
      <c r="BI224" s="826">
        <v>91</v>
      </c>
      <c r="BJ224" s="826">
        <v>91</v>
      </c>
      <c r="BK224" s="826">
        <v>91</v>
      </c>
      <c r="BL224" s="826">
        <v>91</v>
      </c>
      <c r="BM224" s="826">
        <v>91</v>
      </c>
      <c r="BN224" s="826">
        <v>91</v>
      </c>
      <c r="BO224" s="826">
        <v>91</v>
      </c>
      <c r="BP224" s="826">
        <v>91</v>
      </c>
      <c r="BQ224" s="826">
        <v>477</v>
      </c>
      <c r="BR224" s="826">
        <v>477</v>
      </c>
      <c r="BS224" s="826">
        <v>477</v>
      </c>
      <c r="BT224" s="826">
        <v>477</v>
      </c>
      <c r="BU224" s="826">
        <v>477</v>
      </c>
      <c r="BV224" s="826">
        <v>91</v>
      </c>
      <c r="BW224" s="826">
        <v>91</v>
      </c>
      <c r="BX224" s="826">
        <v>91</v>
      </c>
      <c r="BY224" s="826">
        <v>91</v>
      </c>
      <c r="BZ224" s="826">
        <v>91</v>
      </c>
      <c r="CA224" s="826">
        <v>91</v>
      </c>
      <c r="CB224" s="826">
        <v>91</v>
      </c>
      <c r="CC224" s="826">
        <v>91</v>
      </c>
      <c r="CD224" s="826">
        <v>91</v>
      </c>
      <c r="CE224" s="831">
        <v>477</v>
      </c>
      <c r="CF224" s="831">
        <v>477</v>
      </c>
      <c r="CG224" s="831">
        <v>477</v>
      </c>
      <c r="CH224" s="831">
        <v>477</v>
      </c>
      <c r="CI224" s="831">
        <v>477</v>
      </c>
      <c r="CJ224" s="831">
        <v>91</v>
      </c>
      <c r="CK224" s="831">
        <v>91</v>
      </c>
      <c r="CL224" s="831">
        <v>91</v>
      </c>
      <c r="CM224" s="831">
        <v>91</v>
      </c>
      <c r="CN224" s="831">
        <v>91</v>
      </c>
      <c r="CO224" s="831">
        <v>91</v>
      </c>
      <c r="CP224" s="831">
        <v>91</v>
      </c>
      <c r="CQ224" s="831">
        <v>91</v>
      </c>
      <c r="CR224" s="831">
        <v>91</v>
      </c>
      <c r="CS224" s="831">
        <v>91</v>
      </c>
      <c r="CT224" s="831">
        <v>91</v>
      </c>
      <c r="CU224" s="831">
        <v>477</v>
      </c>
      <c r="CV224" s="831">
        <v>477</v>
      </c>
      <c r="CW224" s="831">
        <v>477</v>
      </c>
      <c r="CX224" s="831">
        <v>477</v>
      </c>
      <c r="CY224" s="832">
        <v>477</v>
      </c>
      <c r="CZ224" s="831"/>
      <c r="DA224" s="831"/>
      <c r="DB224" s="831"/>
      <c r="DC224" s="831"/>
      <c r="DD224" s="831"/>
      <c r="DE224" s="831"/>
      <c r="DF224" s="831"/>
      <c r="DG224" s="831"/>
      <c r="DH224" s="831"/>
      <c r="DI224" s="831"/>
      <c r="DJ224" s="831"/>
      <c r="DK224" s="831"/>
      <c r="DL224" s="831"/>
      <c r="DM224" s="831"/>
      <c r="DN224" s="831"/>
      <c r="DO224" s="831"/>
      <c r="DP224" s="831"/>
      <c r="DQ224" s="831"/>
      <c r="DR224" s="831"/>
      <c r="DS224" s="831"/>
      <c r="DT224" s="831"/>
      <c r="DU224" s="831"/>
      <c r="DV224" s="831"/>
      <c r="DW224" s="826"/>
    </row>
    <row r="225" spans="2:127" x14ac:dyDescent="0.2">
      <c r="B225" s="699"/>
      <c r="C225" s="700"/>
      <c r="D225" s="701"/>
      <c r="E225" s="701"/>
      <c r="F225" s="701"/>
      <c r="G225" s="701"/>
      <c r="H225" s="701"/>
      <c r="I225" s="701"/>
      <c r="J225" s="701"/>
      <c r="K225" s="701"/>
      <c r="L225" s="701"/>
      <c r="M225" s="701"/>
      <c r="N225" s="701"/>
      <c r="O225" s="701"/>
      <c r="P225" s="701"/>
      <c r="Q225" s="701"/>
      <c r="R225" s="702"/>
      <c r="S225" s="701"/>
      <c r="T225" s="701"/>
      <c r="U225" s="707" t="s">
        <v>499</v>
      </c>
      <c r="V225" s="708" t="s">
        <v>124</v>
      </c>
      <c r="W225" s="779" t="s">
        <v>498</v>
      </c>
      <c r="X225" s="826"/>
      <c r="Y225" s="826"/>
      <c r="Z225" s="826"/>
      <c r="AA225" s="826"/>
      <c r="AB225" s="826"/>
      <c r="AC225" s="826"/>
      <c r="AD225" s="826"/>
      <c r="AE225" s="826"/>
      <c r="AF225" s="826"/>
      <c r="AG225" s="826"/>
      <c r="AH225" s="826"/>
      <c r="AI225" s="826"/>
      <c r="AJ225" s="826"/>
      <c r="AK225" s="826"/>
      <c r="AL225" s="826"/>
      <c r="AM225" s="826"/>
      <c r="AN225" s="826"/>
      <c r="AO225" s="826"/>
      <c r="AP225" s="826"/>
      <c r="AQ225" s="826"/>
      <c r="AR225" s="826"/>
      <c r="AS225" s="826"/>
      <c r="AT225" s="826"/>
      <c r="AU225" s="826"/>
      <c r="AV225" s="826"/>
      <c r="AW225" s="826"/>
      <c r="AX225" s="826"/>
      <c r="AY225" s="826"/>
      <c r="AZ225" s="826"/>
      <c r="BA225" s="826"/>
      <c r="BB225" s="826"/>
      <c r="BC225" s="826"/>
      <c r="BD225" s="826"/>
      <c r="BE225" s="826"/>
      <c r="BF225" s="826"/>
      <c r="BG225" s="826"/>
      <c r="BH225" s="826"/>
      <c r="BI225" s="826"/>
      <c r="BJ225" s="826"/>
      <c r="BK225" s="826"/>
      <c r="BL225" s="826"/>
      <c r="BM225" s="826"/>
      <c r="BN225" s="826"/>
      <c r="BO225" s="826"/>
      <c r="BP225" s="826"/>
      <c r="BQ225" s="826"/>
      <c r="BR225" s="826"/>
      <c r="BS225" s="826"/>
      <c r="BT225" s="826"/>
      <c r="BU225" s="826"/>
      <c r="BV225" s="826"/>
      <c r="BW225" s="826"/>
      <c r="BX225" s="826"/>
      <c r="BY225" s="826"/>
      <c r="BZ225" s="826"/>
      <c r="CA225" s="826"/>
      <c r="CB225" s="826"/>
      <c r="CC225" s="826"/>
      <c r="CD225" s="826"/>
      <c r="CE225" s="831"/>
      <c r="CF225" s="831"/>
      <c r="CG225" s="831"/>
      <c r="CH225" s="831"/>
      <c r="CI225" s="831"/>
      <c r="CJ225" s="831"/>
      <c r="CK225" s="831"/>
      <c r="CL225" s="831"/>
      <c r="CM225" s="831"/>
      <c r="CN225" s="831"/>
      <c r="CO225" s="831"/>
      <c r="CP225" s="831"/>
      <c r="CQ225" s="831"/>
      <c r="CR225" s="831"/>
      <c r="CS225" s="831"/>
      <c r="CT225" s="831"/>
      <c r="CU225" s="831"/>
      <c r="CV225" s="831"/>
      <c r="CW225" s="831"/>
      <c r="CX225" s="831"/>
      <c r="CY225" s="832"/>
      <c r="CZ225" s="831"/>
      <c r="DA225" s="831"/>
      <c r="DB225" s="831"/>
      <c r="DC225" s="831"/>
      <c r="DD225" s="831"/>
      <c r="DE225" s="831"/>
      <c r="DF225" s="831"/>
      <c r="DG225" s="831"/>
      <c r="DH225" s="831"/>
      <c r="DI225" s="831"/>
      <c r="DJ225" s="831"/>
      <c r="DK225" s="831"/>
      <c r="DL225" s="831"/>
      <c r="DM225" s="831"/>
      <c r="DN225" s="831"/>
      <c r="DO225" s="831"/>
      <c r="DP225" s="831"/>
      <c r="DQ225" s="831"/>
      <c r="DR225" s="831"/>
      <c r="DS225" s="831"/>
      <c r="DT225" s="831"/>
      <c r="DU225" s="831"/>
      <c r="DV225" s="831"/>
      <c r="DW225" s="826"/>
    </row>
    <row r="226" spans="2:127" x14ac:dyDescent="0.2">
      <c r="B226" s="699"/>
      <c r="C226" s="700"/>
      <c r="D226" s="701"/>
      <c r="E226" s="701"/>
      <c r="F226" s="701"/>
      <c r="G226" s="701"/>
      <c r="H226" s="701"/>
      <c r="I226" s="701"/>
      <c r="J226" s="701"/>
      <c r="K226" s="701"/>
      <c r="L226" s="701"/>
      <c r="M226" s="701"/>
      <c r="N226" s="701"/>
      <c r="O226" s="701"/>
      <c r="P226" s="701"/>
      <c r="Q226" s="701"/>
      <c r="R226" s="702"/>
      <c r="S226" s="701"/>
      <c r="T226" s="701"/>
      <c r="U226" s="707" t="s">
        <v>772</v>
      </c>
      <c r="V226" s="708" t="s">
        <v>124</v>
      </c>
      <c r="W226" s="779" t="s">
        <v>498</v>
      </c>
      <c r="X226" s="826">
        <v>78.795000000000002</v>
      </c>
      <c r="Y226" s="826">
        <v>154.88999999999999</v>
      </c>
      <c r="Z226" s="826">
        <v>225.99</v>
      </c>
      <c r="AA226" s="826">
        <v>297.08999999999997</v>
      </c>
      <c r="AB226" s="826">
        <v>368.19</v>
      </c>
      <c r="AC226" s="826">
        <v>368.19</v>
      </c>
      <c r="AD226" s="826">
        <v>368.19</v>
      </c>
      <c r="AE226" s="826">
        <v>368.19</v>
      </c>
      <c r="AF226" s="826">
        <v>368.19</v>
      </c>
      <c r="AG226" s="826">
        <v>368.19</v>
      </c>
      <c r="AH226" s="826">
        <v>368.19</v>
      </c>
      <c r="AI226" s="826">
        <v>368.19</v>
      </c>
      <c r="AJ226" s="826">
        <v>368.19</v>
      </c>
      <c r="AK226" s="826">
        <v>368.19</v>
      </c>
      <c r="AL226" s="826">
        <v>368.19</v>
      </c>
      <c r="AM226" s="826">
        <v>368.19</v>
      </c>
      <c r="AN226" s="826">
        <v>368.19</v>
      </c>
      <c r="AO226" s="826">
        <v>368.19</v>
      </c>
      <c r="AP226" s="826">
        <v>368.19</v>
      </c>
      <c r="AQ226" s="826">
        <v>368.19</v>
      </c>
      <c r="AR226" s="826">
        <v>368.19</v>
      </c>
      <c r="AS226" s="826">
        <v>368.19</v>
      </c>
      <c r="AT226" s="826">
        <v>368.19</v>
      </c>
      <c r="AU226" s="826">
        <v>368.19</v>
      </c>
      <c r="AV226" s="826">
        <v>368.19</v>
      </c>
      <c r="AW226" s="826">
        <v>368.19</v>
      </c>
      <c r="AX226" s="826">
        <v>368.19</v>
      </c>
      <c r="AY226" s="826">
        <v>368.19</v>
      </c>
      <c r="AZ226" s="826">
        <v>368.19</v>
      </c>
      <c r="BA226" s="826">
        <v>368.19</v>
      </c>
      <c r="BB226" s="826">
        <v>368.19</v>
      </c>
      <c r="BC226" s="826">
        <v>368.19</v>
      </c>
      <c r="BD226" s="826">
        <v>368.19</v>
      </c>
      <c r="BE226" s="826">
        <v>368.19</v>
      </c>
      <c r="BF226" s="826">
        <v>368.19</v>
      </c>
      <c r="BG226" s="826">
        <v>368.19</v>
      </c>
      <c r="BH226" s="826">
        <v>368.19</v>
      </c>
      <c r="BI226" s="826">
        <v>368.19</v>
      </c>
      <c r="BJ226" s="826">
        <v>368.19</v>
      </c>
      <c r="BK226" s="826">
        <v>368.19</v>
      </c>
      <c r="BL226" s="826">
        <v>368.19</v>
      </c>
      <c r="BM226" s="826">
        <v>368.19</v>
      </c>
      <c r="BN226" s="826">
        <v>368.19</v>
      </c>
      <c r="BO226" s="826">
        <v>368.19</v>
      </c>
      <c r="BP226" s="826">
        <v>368.19</v>
      </c>
      <c r="BQ226" s="826">
        <v>368.19</v>
      </c>
      <c r="BR226" s="826">
        <v>368.19</v>
      </c>
      <c r="BS226" s="826">
        <v>368.19</v>
      </c>
      <c r="BT226" s="826">
        <v>368.19</v>
      </c>
      <c r="BU226" s="826">
        <v>368.19</v>
      </c>
      <c r="BV226" s="826">
        <v>368.19</v>
      </c>
      <c r="BW226" s="826">
        <v>368.19</v>
      </c>
      <c r="BX226" s="826">
        <v>368.19</v>
      </c>
      <c r="BY226" s="826">
        <v>368.19</v>
      </c>
      <c r="BZ226" s="826">
        <v>368.19</v>
      </c>
      <c r="CA226" s="826">
        <v>368.19</v>
      </c>
      <c r="CB226" s="826">
        <v>368.19</v>
      </c>
      <c r="CC226" s="826">
        <v>368.19</v>
      </c>
      <c r="CD226" s="826">
        <v>368.19</v>
      </c>
      <c r="CE226" s="831">
        <v>368.19</v>
      </c>
      <c r="CF226" s="831">
        <v>368.19</v>
      </c>
      <c r="CG226" s="831">
        <v>368.19</v>
      </c>
      <c r="CH226" s="831">
        <v>368.19</v>
      </c>
      <c r="CI226" s="831">
        <v>368.19</v>
      </c>
      <c r="CJ226" s="831">
        <v>368.19</v>
      </c>
      <c r="CK226" s="831">
        <v>368.19</v>
      </c>
      <c r="CL226" s="831">
        <v>368.19</v>
      </c>
      <c r="CM226" s="831">
        <v>368.19</v>
      </c>
      <c r="CN226" s="831">
        <v>368.19</v>
      </c>
      <c r="CO226" s="831">
        <v>368.19</v>
      </c>
      <c r="CP226" s="831">
        <v>368.19</v>
      </c>
      <c r="CQ226" s="831">
        <v>368.19</v>
      </c>
      <c r="CR226" s="831">
        <v>368.19</v>
      </c>
      <c r="CS226" s="831">
        <v>368.19</v>
      </c>
      <c r="CT226" s="831">
        <v>368.19</v>
      </c>
      <c r="CU226" s="831">
        <v>368.19</v>
      </c>
      <c r="CV226" s="831">
        <v>368.19</v>
      </c>
      <c r="CW226" s="831">
        <v>368.19</v>
      </c>
      <c r="CX226" s="831">
        <v>368.19</v>
      </c>
      <c r="CY226" s="832">
        <v>368.19</v>
      </c>
      <c r="CZ226" s="831"/>
      <c r="DA226" s="831"/>
      <c r="DB226" s="831"/>
      <c r="DC226" s="831"/>
      <c r="DD226" s="831"/>
      <c r="DE226" s="831"/>
      <c r="DF226" s="831"/>
      <c r="DG226" s="831"/>
      <c r="DH226" s="831"/>
      <c r="DI226" s="831"/>
      <c r="DJ226" s="831"/>
      <c r="DK226" s="831"/>
      <c r="DL226" s="831"/>
      <c r="DM226" s="831"/>
      <c r="DN226" s="831"/>
      <c r="DO226" s="831"/>
      <c r="DP226" s="831"/>
      <c r="DQ226" s="831"/>
      <c r="DR226" s="831"/>
      <c r="DS226" s="831"/>
      <c r="DT226" s="831"/>
      <c r="DU226" s="831"/>
      <c r="DV226" s="831"/>
      <c r="DW226" s="826"/>
    </row>
    <row r="227" spans="2:127" x14ac:dyDescent="0.2">
      <c r="B227" s="703"/>
      <c r="C227" s="827"/>
      <c r="D227" s="809"/>
      <c r="E227" s="809"/>
      <c r="F227" s="809"/>
      <c r="G227" s="809"/>
      <c r="H227" s="809"/>
      <c r="I227" s="809"/>
      <c r="J227" s="809"/>
      <c r="K227" s="809"/>
      <c r="L227" s="809"/>
      <c r="M227" s="809"/>
      <c r="N227" s="809"/>
      <c r="O227" s="809"/>
      <c r="P227" s="809"/>
      <c r="Q227" s="809"/>
      <c r="R227" s="828"/>
      <c r="S227" s="809"/>
      <c r="T227" s="809"/>
      <c r="U227" s="707" t="s">
        <v>500</v>
      </c>
      <c r="V227" s="708" t="s">
        <v>124</v>
      </c>
      <c r="W227" s="709" t="s">
        <v>498</v>
      </c>
      <c r="X227" s="826"/>
      <c r="Y227" s="826"/>
      <c r="Z227" s="826"/>
      <c r="AA227" s="826"/>
      <c r="AB227" s="826"/>
      <c r="AC227" s="826"/>
      <c r="AD227" s="826"/>
      <c r="AE227" s="826"/>
      <c r="AF227" s="826"/>
      <c r="AG227" s="826"/>
      <c r="AH227" s="826"/>
      <c r="AI227" s="826"/>
      <c r="AJ227" s="826"/>
      <c r="AK227" s="826"/>
      <c r="AL227" s="826"/>
      <c r="AM227" s="826"/>
      <c r="AN227" s="826"/>
      <c r="AO227" s="826"/>
      <c r="AP227" s="826"/>
      <c r="AQ227" s="826"/>
      <c r="AR227" s="826"/>
      <c r="AS227" s="826"/>
      <c r="AT227" s="826"/>
      <c r="AU227" s="826"/>
      <c r="AV227" s="826"/>
      <c r="AW227" s="826"/>
      <c r="AX227" s="826"/>
      <c r="AY227" s="826"/>
      <c r="AZ227" s="826"/>
      <c r="BA227" s="826"/>
      <c r="BB227" s="826"/>
      <c r="BC227" s="826"/>
      <c r="BD227" s="826"/>
      <c r="BE227" s="826"/>
      <c r="BF227" s="826"/>
      <c r="BG227" s="826"/>
      <c r="BH227" s="826"/>
      <c r="BI227" s="826"/>
      <c r="BJ227" s="826"/>
      <c r="BK227" s="826"/>
      <c r="BL227" s="826"/>
      <c r="BM227" s="826"/>
      <c r="BN227" s="826"/>
      <c r="BO227" s="826"/>
      <c r="BP227" s="826"/>
      <c r="BQ227" s="826"/>
      <c r="BR227" s="826"/>
      <c r="BS227" s="826"/>
      <c r="BT227" s="826"/>
      <c r="BU227" s="826"/>
      <c r="BV227" s="826"/>
      <c r="BW227" s="826"/>
      <c r="BX227" s="826"/>
      <c r="BY227" s="826"/>
      <c r="BZ227" s="826"/>
      <c r="CA227" s="826"/>
      <c r="CB227" s="826"/>
      <c r="CC227" s="826"/>
      <c r="CD227" s="826"/>
      <c r="CE227" s="831"/>
      <c r="CF227" s="831"/>
      <c r="CG227" s="831"/>
      <c r="CH227" s="831"/>
      <c r="CI227" s="831"/>
      <c r="CJ227" s="831"/>
      <c r="CK227" s="831"/>
      <c r="CL227" s="831"/>
      <c r="CM227" s="831"/>
      <c r="CN227" s="831"/>
      <c r="CO227" s="831"/>
      <c r="CP227" s="831"/>
      <c r="CQ227" s="831"/>
      <c r="CR227" s="831"/>
      <c r="CS227" s="831"/>
      <c r="CT227" s="831"/>
      <c r="CU227" s="831"/>
      <c r="CV227" s="831"/>
      <c r="CW227" s="831"/>
      <c r="CX227" s="831"/>
      <c r="CY227" s="832"/>
      <c r="CZ227" s="831"/>
      <c r="DA227" s="831"/>
      <c r="DB227" s="831"/>
      <c r="DC227" s="831"/>
      <c r="DD227" s="831"/>
      <c r="DE227" s="831"/>
      <c r="DF227" s="831"/>
      <c r="DG227" s="831"/>
      <c r="DH227" s="831"/>
      <c r="DI227" s="831"/>
      <c r="DJ227" s="831"/>
      <c r="DK227" s="831"/>
      <c r="DL227" s="831"/>
      <c r="DM227" s="831"/>
      <c r="DN227" s="831"/>
      <c r="DO227" s="831"/>
      <c r="DP227" s="831"/>
      <c r="DQ227" s="831"/>
      <c r="DR227" s="831"/>
      <c r="DS227" s="831"/>
      <c r="DT227" s="831"/>
      <c r="DU227" s="831"/>
      <c r="DV227" s="831"/>
      <c r="DW227" s="826"/>
    </row>
    <row r="228" spans="2:127" x14ac:dyDescent="0.2">
      <c r="B228" s="704"/>
      <c r="C228" s="705"/>
      <c r="D228" s="651"/>
      <c r="E228" s="651"/>
      <c r="F228" s="651"/>
      <c r="G228" s="651"/>
      <c r="H228" s="651"/>
      <c r="I228" s="651"/>
      <c r="J228" s="651"/>
      <c r="K228" s="651"/>
      <c r="L228" s="651"/>
      <c r="M228" s="651"/>
      <c r="N228" s="651"/>
      <c r="O228" s="651"/>
      <c r="P228" s="651"/>
      <c r="Q228" s="651"/>
      <c r="R228" s="706"/>
      <c r="S228" s="651"/>
      <c r="T228" s="651"/>
      <c r="U228" s="707" t="s">
        <v>501</v>
      </c>
      <c r="V228" s="708" t="s">
        <v>124</v>
      </c>
      <c r="W228" s="709" t="s">
        <v>498</v>
      </c>
      <c r="X228" s="826"/>
      <c r="Y228" s="826"/>
      <c r="Z228" s="826"/>
      <c r="AA228" s="826"/>
      <c r="AB228" s="826"/>
      <c r="AC228" s="826"/>
      <c r="AD228" s="826"/>
      <c r="AE228" s="826"/>
      <c r="AF228" s="826"/>
      <c r="AG228" s="826"/>
      <c r="AH228" s="826"/>
      <c r="AI228" s="826"/>
      <c r="AJ228" s="826"/>
      <c r="AK228" s="826"/>
      <c r="AL228" s="826"/>
      <c r="AM228" s="826"/>
      <c r="AN228" s="826"/>
      <c r="AO228" s="826"/>
      <c r="AP228" s="826"/>
      <c r="AQ228" s="826"/>
      <c r="AR228" s="826"/>
      <c r="AS228" s="826"/>
      <c r="AT228" s="826"/>
      <c r="AU228" s="826"/>
      <c r="AV228" s="826"/>
      <c r="AW228" s="826"/>
      <c r="AX228" s="826"/>
      <c r="AY228" s="826"/>
      <c r="AZ228" s="826"/>
      <c r="BA228" s="826"/>
      <c r="BB228" s="826"/>
      <c r="BC228" s="826"/>
      <c r="BD228" s="826"/>
      <c r="BE228" s="826"/>
      <c r="BF228" s="826"/>
      <c r="BG228" s="826"/>
      <c r="BH228" s="826"/>
      <c r="BI228" s="826"/>
      <c r="BJ228" s="826"/>
      <c r="BK228" s="826"/>
      <c r="BL228" s="826"/>
      <c r="BM228" s="826"/>
      <c r="BN228" s="826"/>
      <c r="BO228" s="826"/>
      <c r="BP228" s="826"/>
      <c r="BQ228" s="826"/>
      <c r="BR228" s="826"/>
      <c r="BS228" s="826"/>
      <c r="BT228" s="826"/>
      <c r="BU228" s="826"/>
      <c r="BV228" s="826"/>
      <c r="BW228" s="826"/>
      <c r="BX228" s="826"/>
      <c r="BY228" s="826"/>
      <c r="BZ228" s="826"/>
      <c r="CA228" s="826"/>
      <c r="CB228" s="826"/>
      <c r="CC228" s="826"/>
      <c r="CD228" s="826"/>
      <c r="CE228" s="826"/>
      <c r="CF228" s="826"/>
      <c r="CG228" s="826"/>
      <c r="CH228" s="826"/>
      <c r="CI228" s="826"/>
      <c r="CJ228" s="826"/>
      <c r="CK228" s="826"/>
      <c r="CL228" s="826"/>
      <c r="CM228" s="826"/>
      <c r="CN228" s="826"/>
      <c r="CO228" s="826"/>
      <c r="CP228" s="826"/>
      <c r="CQ228" s="826"/>
      <c r="CR228" s="826"/>
      <c r="CS228" s="826"/>
      <c r="CT228" s="826"/>
      <c r="CU228" s="826"/>
      <c r="CV228" s="826"/>
      <c r="CW228" s="826"/>
      <c r="CX228" s="826"/>
      <c r="CY228" s="832"/>
      <c r="CZ228" s="831"/>
      <c r="DA228" s="826"/>
      <c r="DB228" s="826"/>
      <c r="DC228" s="826"/>
      <c r="DD228" s="826"/>
      <c r="DE228" s="826"/>
      <c r="DF228" s="826"/>
      <c r="DG228" s="826"/>
      <c r="DH228" s="826"/>
      <c r="DI228" s="826"/>
      <c r="DJ228" s="826"/>
      <c r="DK228" s="826"/>
      <c r="DL228" s="826"/>
      <c r="DM228" s="826"/>
      <c r="DN228" s="826"/>
      <c r="DO228" s="826"/>
      <c r="DP228" s="826"/>
      <c r="DQ228" s="826"/>
      <c r="DR228" s="826"/>
      <c r="DS228" s="826"/>
      <c r="DT228" s="826"/>
      <c r="DU228" s="826"/>
      <c r="DV228" s="826"/>
      <c r="DW228" s="826"/>
    </row>
    <row r="229" spans="2:127" x14ac:dyDescent="0.2">
      <c r="B229" s="704"/>
      <c r="C229" s="705"/>
      <c r="D229" s="651"/>
      <c r="E229" s="651"/>
      <c r="F229" s="651"/>
      <c r="G229" s="651"/>
      <c r="H229" s="651"/>
      <c r="I229" s="651"/>
      <c r="J229" s="651"/>
      <c r="K229" s="651"/>
      <c r="L229" s="651"/>
      <c r="M229" s="651"/>
      <c r="N229" s="651"/>
      <c r="O229" s="651"/>
      <c r="P229" s="651"/>
      <c r="Q229" s="651"/>
      <c r="R229" s="706"/>
      <c r="S229" s="651"/>
      <c r="T229" s="651"/>
      <c r="U229" s="710" t="s">
        <v>502</v>
      </c>
      <c r="V229" s="711" t="s">
        <v>124</v>
      </c>
      <c r="W229" s="709" t="s">
        <v>498</v>
      </c>
      <c r="X229" s="826"/>
      <c r="Y229" s="826"/>
      <c r="Z229" s="826"/>
      <c r="AA229" s="826"/>
      <c r="AB229" s="826"/>
      <c r="AC229" s="826"/>
      <c r="AD229" s="826"/>
      <c r="AE229" s="826"/>
      <c r="AF229" s="826"/>
      <c r="AG229" s="826"/>
      <c r="AH229" s="826"/>
      <c r="AI229" s="826"/>
      <c r="AJ229" s="826"/>
      <c r="AK229" s="826"/>
      <c r="AL229" s="826"/>
      <c r="AM229" s="826"/>
      <c r="AN229" s="826"/>
      <c r="AO229" s="826"/>
      <c r="AP229" s="826"/>
      <c r="AQ229" s="826"/>
      <c r="AR229" s="826"/>
      <c r="AS229" s="826"/>
      <c r="AT229" s="826"/>
      <c r="AU229" s="826"/>
      <c r="AV229" s="826"/>
      <c r="AW229" s="826"/>
      <c r="AX229" s="826"/>
      <c r="AY229" s="826"/>
      <c r="AZ229" s="826"/>
      <c r="BA229" s="826"/>
      <c r="BB229" s="826"/>
      <c r="BC229" s="826"/>
      <c r="BD229" s="826"/>
      <c r="BE229" s="826"/>
      <c r="BF229" s="826"/>
      <c r="BG229" s="826"/>
      <c r="BH229" s="826"/>
      <c r="BI229" s="826"/>
      <c r="BJ229" s="826"/>
      <c r="BK229" s="826"/>
      <c r="BL229" s="826"/>
      <c r="BM229" s="826"/>
      <c r="BN229" s="826"/>
      <c r="BO229" s="826"/>
      <c r="BP229" s="826"/>
      <c r="BQ229" s="826"/>
      <c r="BR229" s="826"/>
      <c r="BS229" s="826"/>
      <c r="BT229" s="826"/>
      <c r="BU229" s="826"/>
      <c r="BV229" s="826"/>
      <c r="BW229" s="826"/>
      <c r="BX229" s="826"/>
      <c r="BY229" s="826"/>
      <c r="BZ229" s="826"/>
      <c r="CA229" s="826"/>
      <c r="CB229" s="826"/>
      <c r="CC229" s="826"/>
      <c r="CD229" s="826"/>
      <c r="CE229" s="826"/>
      <c r="CF229" s="826"/>
      <c r="CG229" s="826"/>
      <c r="CH229" s="826"/>
      <c r="CI229" s="826"/>
      <c r="CJ229" s="826"/>
      <c r="CK229" s="826"/>
      <c r="CL229" s="826"/>
      <c r="CM229" s="826"/>
      <c r="CN229" s="826"/>
      <c r="CO229" s="826"/>
      <c r="CP229" s="826"/>
      <c r="CQ229" s="826"/>
      <c r="CR229" s="826"/>
      <c r="CS229" s="826"/>
      <c r="CT229" s="826"/>
      <c r="CU229" s="826"/>
      <c r="CV229" s="826"/>
      <c r="CW229" s="826"/>
      <c r="CX229" s="826"/>
      <c r="CY229" s="832"/>
      <c r="CZ229" s="831"/>
      <c r="DA229" s="826"/>
      <c r="DB229" s="826"/>
      <c r="DC229" s="826"/>
      <c r="DD229" s="826"/>
      <c r="DE229" s="826"/>
      <c r="DF229" s="826"/>
      <c r="DG229" s="826"/>
      <c r="DH229" s="826"/>
      <c r="DI229" s="826"/>
      <c r="DJ229" s="826"/>
      <c r="DK229" s="826"/>
      <c r="DL229" s="826"/>
      <c r="DM229" s="826"/>
      <c r="DN229" s="826"/>
      <c r="DO229" s="826"/>
      <c r="DP229" s="826"/>
      <c r="DQ229" s="826"/>
      <c r="DR229" s="826"/>
      <c r="DS229" s="826"/>
      <c r="DT229" s="826"/>
      <c r="DU229" s="826"/>
      <c r="DV229" s="826"/>
      <c r="DW229" s="826"/>
    </row>
    <row r="230" spans="2:127" x14ac:dyDescent="0.2">
      <c r="B230" s="704"/>
      <c r="C230" s="705"/>
      <c r="D230" s="651"/>
      <c r="E230" s="651"/>
      <c r="F230" s="651"/>
      <c r="G230" s="651"/>
      <c r="H230" s="651"/>
      <c r="I230" s="651"/>
      <c r="J230" s="651"/>
      <c r="K230" s="651"/>
      <c r="L230" s="651"/>
      <c r="M230" s="651"/>
      <c r="N230" s="651"/>
      <c r="O230" s="651"/>
      <c r="P230" s="651"/>
      <c r="Q230" s="651"/>
      <c r="R230" s="706"/>
      <c r="S230" s="651"/>
      <c r="T230" s="651"/>
      <c r="U230" s="707" t="s">
        <v>503</v>
      </c>
      <c r="V230" s="708" t="s">
        <v>124</v>
      </c>
      <c r="W230" s="709" t="s">
        <v>498</v>
      </c>
      <c r="X230" s="826"/>
      <c r="Y230" s="826"/>
      <c r="Z230" s="826"/>
      <c r="AA230" s="826"/>
      <c r="AB230" s="826"/>
      <c r="AC230" s="826"/>
      <c r="AD230" s="826"/>
      <c r="AE230" s="826"/>
      <c r="AF230" s="826"/>
      <c r="AG230" s="826"/>
      <c r="AH230" s="826"/>
      <c r="AI230" s="826"/>
      <c r="AJ230" s="826"/>
      <c r="AK230" s="826"/>
      <c r="AL230" s="826"/>
      <c r="AM230" s="826"/>
      <c r="AN230" s="826"/>
      <c r="AO230" s="826"/>
      <c r="AP230" s="826"/>
      <c r="AQ230" s="826"/>
      <c r="AR230" s="826"/>
      <c r="AS230" s="826"/>
      <c r="AT230" s="826"/>
      <c r="AU230" s="826"/>
      <c r="AV230" s="826"/>
      <c r="AW230" s="826"/>
      <c r="AX230" s="826"/>
      <c r="AY230" s="826"/>
      <c r="AZ230" s="826"/>
      <c r="BA230" s="826"/>
      <c r="BB230" s="826"/>
      <c r="BC230" s="826"/>
      <c r="BD230" s="826"/>
      <c r="BE230" s="826"/>
      <c r="BF230" s="826"/>
      <c r="BG230" s="826"/>
      <c r="BH230" s="826"/>
      <c r="BI230" s="826"/>
      <c r="BJ230" s="826"/>
      <c r="BK230" s="826"/>
      <c r="BL230" s="826"/>
      <c r="BM230" s="826"/>
      <c r="BN230" s="826"/>
      <c r="BO230" s="826"/>
      <c r="BP230" s="826"/>
      <c r="BQ230" s="826"/>
      <c r="BR230" s="826"/>
      <c r="BS230" s="826"/>
      <c r="BT230" s="826"/>
      <c r="BU230" s="826"/>
      <c r="BV230" s="826"/>
      <c r="BW230" s="826"/>
      <c r="BX230" s="826"/>
      <c r="BY230" s="826"/>
      <c r="BZ230" s="826"/>
      <c r="CA230" s="826"/>
      <c r="CB230" s="826"/>
      <c r="CC230" s="826"/>
      <c r="CD230" s="826"/>
      <c r="CE230" s="826"/>
      <c r="CF230" s="826"/>
      <c r="CG230" s="826"/>
      <c r="CH230" s="826"/>
      <c r="CI230" s="826"/>
      <c r="CJ230" s="826"/>
      <c r="CK230" s="826"/>
      <c r="CL230" s="826"/>
      <c r="CM230" s="826"/>
      <c r="CN230" s="826"/>
      <c r="CO230" s="826"/>
      <c r="CP230" s="826"/>
      <c r="CQ230" s="826"/>
      <c r="CR230" s="826"/>
      <c r="CS230" s="826"/>
      <c r="CT230" s="826"/>
      <c r="CU230" s="826"/>
      <c r="CV230" s="826"/>
      <c r="CW230" s="826"/>
      <c r="CX230" s="826"/>
      <c r="CY230" s="832"/>
      <c r="CZ230" s="831"/>
      <c r="DA230" s="826"/>
      <c r="DB230" s="826"/>
      <c r="DC230" s="826"/>
      <c r="DD230" s="826"/>
      <c r="DE230" s="826"/>
      <c r="DF230" s="826"/>
      <c r="DG230" s="826"/>
      <c r="DH230" s="826"/>
      <c r="DI230" s="826"/>
      <c r="DJ230" s="826"/>
      <c r="DK230" s="826"/>
      <c r="DL230" s="826"/>
      <c r="DM230" s="826"/>
      <c r="DN230" s="826"/>
      <c r="DO230" s="826"/>
      <c r="DP230" s="826"/>
      <c r="DQ230" s="826"/>
      <c r="DR230" s="826"/>
      <c r="DS230" s="826"/>
      <c r="DT230" s="826"/>
      <c r="DU230" s="826"/>
      <c r="DV230" s="826"/>
      <c r="DW230" s="826"/>
    </row>
    <row r="231" spans="2:127" x14ac:dyDescent="0.2">
      <c r="B231" s="829"/>
      <c r="C231" s="705"/>
      <c r="D231" s="651"/>
      <c r="E231" s="651"/>
      <c r="F231" s="651"/>
      <c r="G231" s="651"/>
      <c r="H231" s="651"/>
      <c r="I231" s="651"/>
      <c r="J231" s="651"/>
      <c r="K231" s="651"/>
      <c r="L231" s="651"/>
      <c r="M231" s="651"/>
      <c r="N231" s="651"/>
      <c r="O231" s="651"/>
      <c r="P231" s="651"/>
      <c r="Q231" s="651"/>
      <c r="R231" s="706"/>
      <c r="S231" s="651"/>
      <c r="T231" s="651"/>
      <c r="U231" s="707" t="s">
        <v>504</v>
      </c>
      <c r="V231" s="708" t="s">
        <v>124</v>
      </c>
      <c r="W231" s="709" t="s">
        <v>498</v>
      </c>
      <c r="X231" s="826"/>
      <c r="Y231" s="826"/>
      <c r="Z231" s="826"/>
      <c r="AA231" s="826"/>
      <c r="AB231" s="826"/>
      <c r="AC231" s="826"/>
      <c r="AD231" s="826"/>
      <c r="AE231" s="826"/>
      <c r="AF231" s="826"/>
      <c r="AG231" s="826"/>
      <c r="AH231" s="826"/>
      <c r="AI231" s="826"/>
      <c r="AJ231" s="826"/>
      <c r="AK231" s="826"/>
      <c r="AL231" s="826"/>
      <c r="AM231" s="826"/>
      <c r="AN231" s="826"/>
      <c r="AO231" s="826"/>
      <c r="AP231" s="826"/>
      <c r="AQ231" s="826"/>
      <c r="AR231" s="826"/>
      <c r="AS231" s="826"/>
      <c r="AT231" s="826"/>
      <c r="AU231" s="826"/>
      <c r="AV231" s="826"/>
      <c r="AW231" s="826"/>
      <c r="AX231" s="826"/>
      <c r="AY231" s="826"/>
      <c r="AZ231" s="826"/>
      <c r="BA231" s="826"/>
      <c r="BB231" s="826"/>
      <c r="BC231" s="826"/>
      <c r="BD231" s="826"/>
      <c r="BE231" s="826"/>
      <c r="BF231" s="826"/>
      <c r="BG231" s="826"/>
      <c r="BH231" s="826"/>
      <c r="BI231" s="826"/>
      <c r="BJ231" s="826"/>
      <c r="BK231" s="826"/>
      <c r="BL231" s="826"/>
      <c r="BM231" s="826"/>
      <c r="BN231" s="826"/>
      <c r="BO231" s="826"/>
      <c r="BP231" s="826"/>
      <c r="BQ231" s="826"/>
      <c r="BR231" s="826"/>
      <c r="BS231" s="826"/>
      <c r="BT231" s="826"/>
      <c r="BU231" s="826"/>
      <c r="BV231" s="826"/>
      <c r="BW231" s="826"/>
      <c r="BX231" s="826"/>
      <c r="BY231" s="826"/>
      <c r="BZ231" s="826"/>
      <c r="CA231" s="826"/>
      <c r="CB231" s="826"/>
      <c r="CC231" s="826"/>
      <c r="CD231" s="826"/>
      <c r="CE231" s="826"/>
      <c r="CF231" s="826"/>
      <c r="CG231" s="826"/>
      <c r="CH231" s="826"/>
      <c r="CI231" s="826"/>
      <c r="CJ231" s="826"/>
      <c r="CK231" s="826"/>
      <c r="CL231" s="826"/>
      <c r="CM231" s="826"/>
      <c r="CN231" s="826"/>
      <c r="CO231" s="826"/>
      <c r="CP231" s="826"/>
      <c r="CQ231" s="826"/>
      <c r="CR231" s="826"/>
      <c r="CS231" s="826"/>
      <c r="CT231" s="826"/>
      <c r="CU231" s="826"/>
      <c r="CV231" s="826"/>
      <c r="CW231" s="826"/>
      <c r="CX231" s="826"/>
      <c r="CY231" s="832"/>
      <c r="CZ231" s="831"/>
      <c r="DA231" s="826"/>
      <c r="DB231" s="826"/>
      <c r="DC231" s="826"/>
      <c r="DD231" s="826"/>
      <c r="DE231" s="826"/>
      <c r="DF231" s="826"/>
      <c r="DG231" s="826"/>
      <c r="DH231" s="826"/>
      <c r="DI231" s="826"/>
      <c r="DJ231" s="826"/>
      <c r="DK231" s="826"/>
      <c r="DL231" s="826"/>
      <c r="DM231" s="826"/>
      <c r="DN231" s="826"/>
      <c r="DO231" s="826"/>
      <c r="DP231" s="826"/>
      <c r="DQ231" s="826"/>
      <c r="DR231" s="826"/>
      <c r="DS231" s="826"/>
      <c r="DT231" s="826"/>
      <c r="DU231" s="826"/>
      <c r="DV231" s="826"/>
      <c r="DW231" s="826"/>
    </row>
    <row r="232" spans="2:127" x14ac:dyDescent="0.2">
      <c r="B232" s="829"/>
      <c r="C232" s="705"/>
      <c r="D232" s="651"/>
      <c r="E232" s="651"/>
      <c r="F232" s="651"/>
      <c r="G232" s="651"/>
      <c r="H232" s="651"/>
      <c r="I232" s="651"/>
      <c r="J232" s="651"/>
      <c r="K232" s="651"/>
      <c r="L232" s="651"/>
      <c r="M232" s="651"/>
      <c r="N232" s="651"/>
      <c r="O232" s="651"/>
      <c r="P232" s="651"/>
      <c r="Q232" s="651"/>
      <c r="R232" s="706"/>
      <c r="S232" s="651"/>
      <c r="T232" s="651"/>
      <c r="U232" s="707" t="s">
        <v>505</v>
      </c>
      <c r="V232" s="708" t="s">
        <v>124</v>
      </c>
      <c r="W232" s="709" t="s">
        <v>498</v>
      </c>
      <c r="X232" s="826"/>
      <c r="Y232" s="826"/>
      <c r="Z232" s="826"/>
      <c r="AA232" s="826"/>
      <c r="AB232" s="826"/>
      <c r="AC232" s="826"/>
      <c r="AD232" s="826"/>
      <c r="AE232" s="826"/>
      <c r="AF232" s="826"/>
      <c r="AG232" s="826"/>
      <c r="AH232" s="826"/>
      <c r="AI232" s="826"/>
      <c r="AJ232" s="826"/>
      <c r="AK232" s="826"/>
      <c r="AL232" s="826"/>
      <c r="AM232" s="826"/>
      <c r="AN232" s="826"/>
      <c r="AO232" s="826"/>
      <c r="AP232" s="826"/>
      <c r="AQ232" s="826"/>
      <c r="AR232" s="826"/>
      <c r="AS232" s="826"/>
      <c r="AT232" s="826"/>
      <c r="AU232" s="826"/>
      <c r="AV232" s="826"/>
      <c r="AW232" s="826"/>
      <c r="AX232" s="826"/>
      <c r="AY232" s="826"/>
      <c r="AZ232" s="826"/>
      <c r="BA232" s="826"/>
      <c r="BB232" s="826"/>
      <c r="BC232" s="826"/>
      <c r="BD232" s="826"/>
      <c r="BE232" s="826"/>
      <c r="BF232" s="826"/>
      <c r="BG232" s="826"/>
      <c r="BH232" s="826"/>
      <c r="BI232" s="826"/>
      <c r="BJ232" s="826"/>
      <c r="BK232" s="826"/>
      <c r="BL232" s="826"/>
      <c r="BM232" s="826"/>
      <c r="BN232" s="826"/>
      <c r="BO232" s="826"/>
      <c r="BP232" s="826"/>
      <c r="BQ232" s="826"/>
      <c r="BR232" s="826"/>
      <c r="BS232" s="826"/>
      <c r="BT232" s="826"/>
      <c r="BU232" s="826"/>
      <c r="BV232" s="826"/>
      <c r="BW232" s="826"/>
      <c r="BX232" s="826"/>
      <c r="BY232" s="826"/>
      <c r="BZ232" s="826"/>
      <c r="CA232" s="826"/>
      <c r="CB232" s="826"/>
      <c r="CC232" s="826"/>
      <c r="CD232" s="826"/>
      <c r="CE232" s="826"/>
      <c r="CF232" s="826"/>
      <c r="CG232" s="826"/>
      <c r="CH232" s="826"/>
      <c r="CI232" s="826"/>
      <c r="CJ232" s="826"/>
      <c r="CK232" s="826"/>
      <c r="CL232" s="826"/>
      <c r="CM232" s="826"/>
      <c r="CN232" s="826"/>
      <c r="CO232" s="826"/>
      <c r="CP232" s="826"/>
      <c r="CQ232" s="826"/>
      <c r="CR232" s="826"/>
      <c r="CS232" s="826"/>
      <c r="CT232" s="826"/>
      <c r="CU232" s="826"/>
      <c r="CV232" s="826"/>
      <c r="CW232" s="826"/>
      <c r="CX232" s="826"/>
      <c r="CY232" s="832"/>
      <c r="CZ232" s="831"/>
      <c r="DA232" s="826"/>
      <c r="DB232" s="826"/>
      <c r="DC232" s="826"/>
      <c r="DD232" s="826"/>
      <c r="DE232" s="826"/>
      <c r="DF232" s="826"/>
      <c r="DG232" s="826"/>
      <c r="DH232" s="826"/>
      <c r="DI232" s="826"/>
      <c r="DJ232" s="826"/>
      <c r="DK232" s="826"/>
      <c r="DL232" s="826"/>
      <c r="DM232" s="826"/>
      <c r="DN232" s="826"/>
      <c r="DO232" s="826"/>
      <c r="DP232" s="826"/>
      <c r="DQ232" s="826"/>
      <c r="DR232" s="826"/>
      <c r="DS232" s="826"/>
      <c r="DT232" s="826"/>
      <c r="DU232" s="826"/>
      <c r="DV232" s="826"/>
      <c r="DW232" s="826"/>
    </row>
    <row r="233" spans="2:127" x14ac:dyDescent="0.2">
      <c r="B233" s="829"/>
      <c r="C233" s="705"/>
      <c r="D233" s="651"/>
      <c r="E233" s="651"/>
      <c r="F233" s="651"/>
      <c r="G233" s="651"/>
      <c r="H233" s="651"/>
      <c r="I233" s="651"/>
      <c r="J233" s="651"/>
      <c r="K233" s="651"/>
      <c r="L233" s="651"/>
      <c r="M233" s="651"/>
      <c r="N233" s="651"/>
      <c r="O233" s="651"/>
      <c r="P233" s="651"/>
      <c r="Q233" s="651"/>
      <c r="R233" s="706"/>
      <c r="S233" s="651"/>
      <c r="T233" s="651"/>
      <c r="U233" s="707" t="s">
        <v>506</v>
      </c>
      <c r="V233" s="708" t="s">
        <v>124</v>
      </c>
      <c r="W233" s="709" t="s">
        <v>498</v>
      </c>
      <c r="X233" s="826"/>
      <c r="Y233" s="826"/>
      <c r="Z233" s="826"/>
      <c r="AA233" s="826"/>
      <c r="AB233" s="826"/>
      <c r="AC233" s="826"/>
      <c r="AD233" s="826"/>
      <c r="AE233" s="826"/>
      <c r="AF233" s="826"/>
      <c r="AG233" s="826"/>
      <c r="AH233" s="826"/>
      <c r="AI233" s="826"/>
      <c r="AJ233" s="826"/>
      <c r="AK233" s="826"/>
      <c r="AL233" s="826"/>
      <c r="AM233" s="826"/>
      <c r="AN233" s="826"/>
      <c r="AO233" s="826"/>
      <c r="AP233" s="826"/>
      <c r="AQ233" s="826"/>
      <c r="AR233" s="826"/>
      <c r="AS233" s="826"/>
      <c r="AT233" s="826"/>
      <c r="AU233" s="826"/>
      <c r="AV233" s="826"/>
      <c r="AW233" s="826"/>
      <c r="AX233" s="826"/>
      <c r="AY233" s="826"/>
      <c r="AZ233" s="826"/>
      <c r="BA233" s="826"/>
      <c r="BB233" s="826"/>
      <c r="BC233" s="826"/>
      <c r="BD233" s="826"/>
      <c r="BE233" s="826"/>
      <c r="BF233" s="826"/>
      <c r="BG233" s="826"/>
      <c r="BH233" s="826"/>
      <c r="BI233" s="826"/>
      <c r="BJ233" s="826"/>
      <c r="BK233" s="826"/>
      <c r="BL233" s="826"/>
      <c r="BM233" s="826"/>
      <c r="BN233" s="826"/>
      <c r="BO233" s="826"/>
      <c r="BP233" s="826"/>
      <c r="BQ233" s="826"/>
      <c r="BR233" s="826"/>
      <c r="BS233" s="826"/>
      <c r="BT233" s="826"/>
      <c r="BU233" s="826"/>
      <c r="BV233" s="826"/>
      <c r="BW233" s="826"/>
      <c r="BX233" s="826"/>
      <c r="BY233" s="826"/>
      <c r="BZ233" s="826"/>
      <c r="CA233" s="826"/>
      <c r="CB233" s="826"/>
      <c r="CC233" s="826"/>
      <c r="CD233" s="826"/>
      <c r="CE233" s="826"/>
      <c r="CF233" s="826"/>
      <c r="CG233" s="826"/>
      <c r="CH233" s="826"/>
      <c r="CI233" s="826"/>
      <c r="CJ233" s="826"/>
      <c r="CK233" s="826"/>
      <c r="CL233" s="826"/>
      <c r="CM233" s="826"/>
      <c r="CN233" s="826"/>
      <c r="CO233" s="826"/>
      <c r="CP233" s="826"/>
      <c r="CQ233" s="826"/>
      <c r="CR233" s="826"/>
      <c r="CS233" s="826"/>
      <c r="CT233" s="826"/>
      <c r="CU233" s="826"/>
      <c r="CV233" s="826"/>
      <c r="CW233" s="826"/>
      <c r="CX233" s="826"/>
      <c r="CY233" s="832"/>
      <c r="CZ233" s="831"/>
      <c r="DA233" s="826"/>
      <c r="DB233" s="826"/>
      <c r="DC233" s="826"/>
      <c r="DD233" s="826"/>
      <c r="DE233" s="826"/>
      <c r="DF233" s="826"/>
      <c r="DG233" s="826"/>
      <c r="DH233" s="826"/>
      <c r="DI233" s="826"/>
      <c r="DJ233" s="826"/>
      <c r="DK233" s="826"/>
      <c r="DL233" s="826"/>
      <c r="DM233" s="826"/>
      <c r="DN233" s="826"/>
      <c r="DO233" s="826"/>
      <c r="DP233" s="826"/>
      <c r="DQ233" s="826"/>
      <c r="DR233" s="826"/>
      <c r="DS233" s="826"/>
      <c r="DT233" s="826"/>
      <c r="DU233" s="826"/>
      <c r="DV233" s="826"/>
      <c r="DW233" s="826"/>
    </row>
    <row r="234" spans="2:127" x14ac:dyDescent="0.2">
      <c r="B234" s="829"/>
      <c r="C234" s="705"/>
      <c r="D234" s="651"/>
      <c r="E234" s="651"/>
      <c r="F234" s="651"/>
      <c r="G234" s="651"/>
      <c r="H234" s="651"/>
      <c r="I234" s="651"/>
      <c r="J234" s="651"/>
      <c r="K234" s="651"/>
      <c r="L234" s="651"/>
      <c r="M234" s="651"/>
      <c r="N234" s="651"/>
      <c r="O234" s="651"/>
      <c r="P234" s="651"/>
      <c r="Q234" s="651"/>
      <c r="R234" s="706"/>
      <c r="S234" s="651"/>
      <c r="T234" s="651"/>
      <c r="U234" s="712" t="s">
        <v>507</v>
      </c>
      <c r="V234" s="708" t="s">
        <v>124</v>
      </c>
      <c r="W234" s="709" t="s">
        <v>498</v>
      </c>
      <c r="X234" s="833"/>
      <c r="Y234" s="833"/>
      <c r="Z234" s="833"/>
      <c r="AA234" s="833"/>
      <c r="AB234" s="833"/>
      <c r="AC234" s="833"/>
      <c r="AD234" s="833"/>
      <c r="AE234" s="833"/>
      <c r="AF234" s="833"/>
      <c r="AG234" s="833"/>
      <c r="AH234" s="833"/>
      <c r="AI234" s="833"/>
      <c r="AJ234" s="833"/>
      <c r="AK234" s="833"/>
      <c r="AL234" s="833"/>
      <c r="AM234" s="833"/>
      <c r="AN234" s="833"/>
      <c r="AO234" s="833"/>
      <c r="AP234" s="833"/>
      <c r="AQ234" s="833"/>
      <c r="AR234" s="833"/>
      <c r="AS234" s="833"/>
      <c r="AT234" s="833"/>
      <c r="AU234" s="833"/>
      <c r="AV234" s="833"/>
      <c r="AW234" s="833"/>
      <c r="AX234" s="833"/>
      <c r="AY234" s="833"/>
      <c r="AZ234" s="833"/>
      <c r="BA234" s="833"/>
      <c r="BB234" s="833"/>
      <c r="BC234" s="833"/>
      <c r="BD234" s="833"/>
      <c r="BE234" s="833"/>
      <c r="BF234" s="833"/>
      <c r="BG234" s="833"/>
      <c r="BH234" s="833"/>
      <c r="BI234" s="833"/>
      <c r="BJ234" s="833"/>
      <c r="BK234" s="833"/>
      <c r="BL234" s="833"/>
      <c r="BM234" s="833"/>
      <c r="BN234" s="833"/>
      <c r="BO234" s="833"/>
      <c r="BP234" s="833"/>
      <c r="BQ234" s="833"/>
      <c r="BR234" s="833"/>
      <c r="BS234" s="833"/>
      <c r="BT234" s="833"/>
      <c r="BU234" s="833"/>
      <c r="BV234" s="833"/>
      <c r="BW234" s="833"/>
      <c r="BX234" s="833"/>
      <c r="BY234" s="833"/>
      <c r="BZ234" s="833"/>
      <c r="CA234" s="833"/>
      <c r="CB234" s="833"/>
      <c r="CC234" s="833"/>
      <c r="CD234" s="833"/>
      <c r="CE234" s="833"/>
      <c r="CF234" s="833"/>
      <c r="CG234" s="833"/>
      <c r="CH234" s="833"/>
      <c r="CI234" s="833"/>
      <c r="CJ234" s="833"/>
      <c r="CK234" s="833"/>
      <c r="CL234" s="833"/>
      <c r="CM234" s="833"/>
      <c r="CN234" s="833"/>
      <c r="CO234" s="833"/>
      <c r="CP234" s="833"/>
      <c r="CQ234" s="833"/>
      <c r="CR234" s="833"/>
      <c r="CS234" s="833"/>
      <c r="CT234" s="833"/>
      <c r="CU234" s="833"/>
      <c r="CV234" s="833"/>
      <c r="CW234" s="833"/>
      <c r="CX234" s="833"/>
      <c r="CY234" s="832"/>
      <c r="CZ234" s="831"/>
      <c r="DA234" s="833"/>
      <c r="DB234" s="833"/>
      <c r="DC234" s="833"/>
      <c r="DD234" s="833"/>
      <c r="DE234" s="833"/>
      <c r="DF234" s="833"/>
      <c r="DG234" s="833"/>
      <c r="DH234" s="833"/>
      <c r="DI234" s="833"/>
      <c r="DJ234" s="833"/>
      <c r="DK234" s="833"/>
      <c r="DL234" s="833"/>
      <c r="DM234" s="833"/>
      <c r="DN234" s="833"/>
      <c r="DO234" s="833"/>
      <c r="DP234" s="833"/>
      <c r="DQ234" s="833"/>
      <c r="DR234" s="833"/>
      <c r="DS234" s="833"/>
      <c r="DT234" s="833"/>
      <c r="DU234" s="833"/>
      <c r="DV234" s="833"/>
      <c r="DW234" s="833"/>
    </row>
    <row r="235" spans="2:127" ht="15.75" thickBot="1" x14ac:dyDescent="0.25">
      <c r="B235" s="713"/>
      <c r="C235" s="714"/>
      <c r="D235" s="715"/>
      <c r="E235" s="715"/>
      <c r="F235" s="715"/>
      <c r="G235" s="715"/>
      <c r="H235" s="715"/>
      <c r="I235" s="715"/>
      <c r="J235" s="715"/>
      <c r="K235" s="715"/>
      <c r="L235" s="715"/>
      <c r="M235" s="715"/>
      <c r="N235" s="715"/>
      <c r="O235" s="715"/>
      <c r="P235" s="715"/>
      <c r="Q235" s="715"/>
      <c r="R235" s="716"/>
      <c r="S235" s="715"/>
      <c r="T235" s="715"/>
      <c r="U235" s="717" t="s">
        <v>127</v>
      </c>
      <c r="V235" s="718" t="s">
        <v>508</v>
      </c>
      <c r="W235" s="719" t="s">
        <v>498</v>
      </c>
      <c r="X235" s="720">
        <f>SUM(X224:X234)</f>
        <v>2267.5450000000001</v>
      </c>
      <c r="Y235" s="720">
        <f t="shared" ref="Y235:CJ235" si="68">SUM(Y224:Y234)</f>
        <v>2359.64</v>
      </c>
      <c r="Z235" s="720">
        <f t="shared" si="68"/>
        <v>2291.9899999999998</v>
      </c>
      <c r="AA235" s="720">
        <f t="shared" si="68"/>
        <v>2363.09</v>
      </c>
      <c r="AB235" s="720">
        <f t="shared" si="68"/>
        <v>2434.19</v>
      </c>
      <c r="AC235" s="720">
        <f t="shared" si="68"/>
        <v>459.19</v>
      </c>
      <c r="AD235" s="720">
        <f t="shared" si="68"/>
        <v>459.19</v>
      </c>
      <c r="AE235" s="720">
        <f t="shared" si="68"/>
        <v>459.19</v>
      </c>
      <c r="AF235" s="720">
        <f t="shared" si="68"/>
        <v>459.19</v>
      </c>
      <c r="AG235" s="720">
        <f t="shared" si="68"/>
        <v>459.19</v>
      </c>
      <c r="AH235" s="720">
        <f t="shared" si="68"/>
        <v>459.19</v>
      </c>
      <c r="AI235" s="720">
        <f t="shared" si="68"/>
        <v>459.19</v>
      </c>
      <c r="AJ235" s="720">
        <f t="shared" si="68"/>
        <v>459.19</v>
      </c>
      <c r="AK235" s="720">
        <f t="shared" si="68"/>
        <v>459.19</v>
      </c>
      <c r="AL235" s="720">
        <f t="shared" si="68"/>
        <v>459.19</v>
      </c>
      <c r="AM235" s="720">
        <f t="shared" si="68"/>
        <v>845.19</v>
      </c>
      <c r="AN235" s="720">
        <f t="shared" si="68"/>
        <v>845.19</v>
      </c>
      <c r="AO235" s="720">
        <f t="shared" si="68"/>
        <v>845.19</v>
      </c>
      <c r="AP235" s="720">
        <f t="shared" si="68"/>
        <v>845.19</v>
      </c>
      <c r="AQ235" s="720">
        <f t="shared" si="68"/>
        <v>845.19</v>
      </c>
      <c r="AR235" s="720">
        <f t="shared" si="68"/>
        <v>459.19</v>
      </c>
      <c r="AS235" s="720">
        <f t="shared" si="68"/>
        <v>459.19</v>
      </c>
      <c r="AT235" s="720">
        <f t="shared" si="68"/>
        <v>459.19</v>
      </c>
      <c r="AU235" s="720">
        <f t="shared" si="68"/>
        <v>459.19</v>
      </c>
      <c r="AV235" s="720">
        <f t="shared" si="68"/>
        <v>459.19</v>
      </c>
      <c r="AW235" s="720">
        <f t="shared" si="68"/>
        <v>459.19</v>
      </c>
      <c r="AX235" s="720">
        <f t="shared" si="68"/>
        <v>459.19</v>
      </c>
      <c r="AY235" s="720">
        <f t="shared" si="68"/>
        <v>459.19</v>
      </c>
      <c r="AZ235" s="720">
        <f t="shared" si="68"/>
        <v>459.19</v>
      </c>
      <c r="BA235" s="720">
        <f t="shared" si="68"/>
        <v>459.19</v>
      </c>
      <c r="BB235" s="720">
        <f t="shared" si="68"/>
        <v>845.19</v>
      </c>
      <c r="BC235" s="720">
        <f t="shared" si="68"/>
        <v>845.19</v>
      </c>
      <c r="BD235" s="720">
        <f t="shared" si="68"/>
        <v>845.19</v>
      </c>
      <c r="BE235" s="720">
        <f t="shared" si="68"/>
        <v>845.19</v>
      </c>
      <c r="BF235" s="720">
        <f t="shared" si="68"/>
        <v>845.19</v>
      </c>
      <c r="BG235" s="720">
        <f t="shared" si="68"/>
        <v>459.19</v>
      </c>
      <c r="BH235" s="720">
        <f t="shared" si="68"/>
        <v>459.19</v>
      </c>
      <c r="BI235" s="720">
        <f t="shared" si="68"/>
        <v>459.19</v>
      </c>
      <c r="BJ235" s="720">
        <f t="shared" si="68"/>
        <v>459.19</v>
      </c>
      <c r="BK235" s="720">
        <f t="shared" si="68"/>
        <v>459.19</v>
      </c>
      <c r="BL235" s="720">
        <f t="shared" si="68"/>
        <v>459.19</v>
      </c>
      <c r="BM235" s="720">
        <f t="shared" si="68"/>
        <v>459.19</v>
      </c>
      <c r="BN235" s="720">
        <f t="shared" si="68"/>
        <v>459.19</v>
      </c>
      <c r="BO235" s="720">
        <f t="shared" si="68"/>
        <v>459.19</v>
      </c>
      <c r="BP235" s="720">
        <f t="shared" si="68"/>
        <v>459.19</v>
      </c>
      <c r="BQ235" s="720">
        <f t="shared" si="68"/>
        <v>845.19</v>
      </c>
      <c r="BR235" s="720">
        <f t="shared" si="68"/>
        <v>845.19</v>
      </c>
      <c r="BS235" s="720">
        <f t="shared" si="68"/>
        <v>845.19</v>
      </c>
      <c r="BT235" s="720">
        <f t="shared" si="68"/>
        <v>845.19</v>
      </c>
      <c r="BU235" s="720">
        <f t="shared" si="68"/>
        <v>845.19</v>
      </c>
      <c r="BV235" s="720">
        <f t="shared" si="68"/>
        <v>459.19</v>
      </c>
      <c r="BW235" s="720">
        <f t="shared" si="68"/>
        <v>459.19</v>
      </c>
      <c r="BX235" s="720">
        <f t="shared" si="68"/>
        <v>459.19</v>
      </c>
      <c r="BY235" s="720">
        <f t="shared" si="68"/>
        <v>459.19</v>
      </c>
      <c r="BZ235" s="720">
        <f t="shared" si="68"/>
        <v>459.19</v>
      </c>
      <c r="CA235" s="720">
        <f t="shared" si="68"/>
        <v>459.19</v>
      </c>
      <c r="CB235" s="720">
        <f t="shared" si="68"/>
        <v>459.19</v>
      </c>
      <c r="CC235" s="720">
        <f t="shared" si="68"/>
        <v>459.19</v>
      </c>
      <c r="CD235" s="720">
        <f t="shared" si="68"/>
        <v>459.19</v>
      </c>
      <c r="CE235" s="720">
        <f t="shared" si="68"/>
        <v>845.19</v>
      </c>
      <c r="CF235" s="720">
        <f t="shared" si="68"/>
        <v>845.19</v>
      </c>
      <c r="CG235" s="720">
        <f t="shared" si="68"/>
        <v>845.19</v>
      </c>
      <c r="CH235" s="720">
        <f t="shared" si="68"/>
        <v>845.19</v>
      </c>
      <c r="CI235" s="720">
        <f t="shared" si="68"/>
        <v>845.19</v>
      </c>
      <c r="CJ235" s="720">
        <f t="shared" si="68"/>
        <v>459.19</v>
      </c>
      <c r="CK235" s="720">
        <f t="shared" ref="CK235:DW235" si="69">SUM(CK224:CK234)</f>
        <v>459.19</v>
      </c>
      <c r="CL235" s="720">
        <f t="shared" si="69"/>
        <v>459.19</v>
      </c>
      <c r="CM235" s="720">
        <f t="shared" si="69"/>
        <v>459.19</v>
      </c>
      <c r="CN235" s="720">
        <f t="shared" si="69"/>
        <v>459.19</v>
      </c>
      <c r="CO235" s="720">
        <f t="shared" si="69"/>
        <v>459.19</v>
      </c>
      <c r="CP235" s="720">
        <f t="shared" si="69"/>
        <v>459.19</v>
      </c>
      <c r="CQ235" s="720">
        <f t="shared" si="69"/>
        <v>459.19</v>
      </c>
      <c r="CR235" s="720">
        <f t="shared" si="69"/>
        <v>459.19</v>
      </c>
      <c r="CS235" s="720">
        <f t="shared" si="69"/>
        <v>459.19</v>
      </c>
      <c r="CT235" s="720">
        <f t="shared" si="69"/>
        <v>459.19</v>
      </c>
      <c r="CU235" s="720">
        <f t="shared" si="69"/>
        <v>845.19</v>
      </c>
      <c r="CV235" s="720">
        <f t="shared" si="69"/>
        <v>845.19</v>
      </c>
      <c r="CW235" s="720">
        <f t="shared" si="69"/>
        <v>845.19</v>
      </c>
      <c r="CX235" s="720">
        <f t="shared" si="69"/>
        <v>845.19</v>
      </c>
      <c r="CY235" s="721">
        <f t="shared" si="69"/>
        <v>845.19</v>
      </c>
      <c r="CZ235" s="721">
        <f t="shared" si="69"/>
        <v>0</v>
      </c>
      <c r="DA235" s="721">
        <f t="shared" si="69"/>
        <v>0</v>
      </c>
      <c r="DB235" s="721">
        <f t="shared" si="69"/>
        <v>0</v>
      </c>
      <c r="DC235" s="721">
        <f t="shared" si="69"/>
        <v>0</v>
      </c>
      <c r="DD235" s="721">
        <f t="shared" si="69"/>
        <v>0</v>
      </c>
      <c r="DE235" s="721">
        <f t="shared" si="69"/>
        <v>0</v>
      </c>
      <c r="DF235" s="721">
        <f t="shared" si="69"/>
        <v>0</v>
      </c>
      <c r="DG235" s="721">
        <f t="shared" si="69"/>
        <v>0</v>
      </c>
      <c r="DH235" s="721">
        <f t="shared" si="69"/>
        <v>0</v>
      </c>
      <c r="DI235" s="721">
        <f t="shared" si="69"/>
        <v>0</v>
      </c>
      <c r="DJ235" s="721">
        <f t="shared" si="69"/>
        <v>0</v>
      </c>
      <c r="DK235" s="721">
        <f t="shared" si="69"/>
        <v>0</v>
      </c>
      <c r="DL235" s="721">
        <f t="shared" si="69"/>
        <v>0</v>
      </c>
      <c r="DM235" s="721">
        <f t="shared" si="69"/>
        <v>0</v>
      </c>
      <c r="DN235" s="721">
        <f t="shared" si="69"/>
        <v>0</v>
      </c>
      <c r="DO235" s="721">
        <f t="shared" si="69"/>
        <v>0</v>
      </c>
      <c r="DP235" s="721">
        <f t="shared" si="69"/>
        <v>0</v>
      </c>
      <c r="DQ235" s="721">
        <f t="shared" si="69"/>
        <v>0</v>
      </c>
      <c r="DR235" s="721">
        <f t="shared" si="69"/>
        <v>0</v>
      </c>
      <c r="DS235" s="721">
        <f t="shared" si="69"/>
        <v>0</v>
      </c>
      <c r="DT235" s="721">
        <f t="shared" si="69"/>
        <v>0</v>
      </c>
      <c r="DU235" s="721">
        <f t="shared" si="69"/>
        <v>0</v>
      </c>
      <c r="DV235" s="721">
        <f t="shared" si="69"/>
        <v>0</v>
      </c>
      <c r="DW235" s="721">
        <f t="shared" si="69"/>
        <v>0</v>
      </c>
    </row>
    <row r="236" spans="2:127" ht="51" x14ac:dyDescent="0.2">
      <c r="B236" s="693"/>
      <c r="C236" s="830" t="s">
        <v>783</v>
      </c>
      <c r="D236" s="817" t="s">
        <v>784</v>
      </c>
      <c r="E236" s="818" t="s">
        <v>559</v>
      </c>
      <c r="F236" s="819" t="s">
        <v>780</v>
      </c>
      <c r="G236" s="820" t="s">
        <v>781</v>
      </c>
      <c r="H236" s="821" t="s">
        <v>495</v>
      </c>
      <c r="I236" s="822">
        <f>MAX(X236:AV236)</f>
        <v>8.3500000000000014</v>
      </c>
      <c r="J236" s="821">
        <f>SUMPRODUCT($X$2:$CY$2,$X236:$CY236)*365</f>
        <v>67004.572761321615</v>
      </c>
      <c r="K236" s="821">
        <f>SUMPRODUCT($X$2:$CY$2,$X237:$CY237)+SUMPRODUCT($X$2:$CY$2,$X238:$CY238)+SUMPRODUCT($X$2:$CY$2,$X239:$CY239)</f>
        <v>35423.464756612535</v>
      </c>
      <c r="L236" s="821">
        <f>SUMPRODUCT($X$2:$CY$2,$X240:$CY240) +SUMPRODUCT($X$2:$CY$2,$X241:$CY241)</f>
        <v>0</v>
      </c>
      <c r="M236" s="821">
        <f>SUMPRODUCT($X$2:$CY$2,$X242:$CY242)</f>
        <v>0</v>
      </c>
      <c r="N236" s="821">
        <f>SUMPRODUCT($X$2:$CY$2,$X245:$CY245) +SUMPRODUCT($X$2:$CY$2,$X246:$CY246)</f>
        <v>0</v>
      </c>
      <c r="O236" s="821">
        <f>SUMPRODUCT($X$2:$CY$2,$X243:$CY243) +SUMPRODUCT($X$2:$CY$2,$X244:$CY244) +SUMPRODUCT($X$2:$CY$2,$X247:$CY247)</f>
        <v>0</v>
      </c>
      <c r="P236" s="821">
        <f>SUM(K236:O236)</f>
        <v>35423.464756612535</v>
      </c>
      <c r="Q236" s="821">
        <f>(SUM(K236:M236)*100000)/(J236*1000)</f>
        <v>52.867234722613929</v>
      </c>
      <c r="R236" s="823">
        <f>(P236*100000)/(J236*1000)</f>
        <v>52.867234722613929</v>
      </c>
      <c r="S236" s="824" t="s">
        <v>782</v>
      </c>
      <c r="T236" s="825" t="s">
        <v>782</v>
      </c>
      <c r="U236" s="778" t="s">
        <v>496</v>
      </c>
      <c r="V236" s="708" t="s">
        <v>124</v>
      </c>
      <c r="W236" s="779" t="s">
        <v>75</v>
      </c>
      <c r="X236" s="826"/>
      <c r="Y236" s="826">
        <v>0.88000000000000012</v>
      </c>
      <c r="Z236" s="826">
        <v>1.7600000000000002</v>
      </c>
      <c r="AA236" s="826">
        <v>2.6400000000000006</v>
      </c>
      <c r="AB236" s="826">
        <v>3.5200000000000005</v>
      </c>
      <c r="AC236" s="826">
        <v>4.4000000000000004</v>
      </c>
      <c r="AD236" s="826">
        <v>4.4000000000000004</v>
      </c>
      <c r="AE236" s="826">
        <v>4.4000000000000004</v>
      </c>
      <c r="AF236" s="826">
        <v>4.4000000000000004</v>
      </c>
      <c r="AG236" s="826">
        <v>4.4000000000000004</v>
      </c>
      <c r="AH236" s="826">
        <v>4.4000000000000004</v>
      </c>
      <c r="AI236" s="826">
        <v>5.19</v>
      </c>
      <c r="AJ236" s="826">
        <v>5.98</v>
      </c>
      <c r="AK236" s="826">
        <v>6.7700000000000005</v>
      </c>
      <c r="AL236" s="826">
        <v>7.5600000000000005</v>
      </c>
      <c r="AM236" s="826">
        <v>8.3500000000000014</v>
      </c>
      <c r="AN236" s="826">
        <v>8.3500000000000014</v>
      </c>
      <c r="AO236" s="826">
        <v>8.3500000000000014</v>
      </c>
      <c r="AP236" s="826">
        <v>8.3500000000000014</v>
      </c>
      <c r="AQ236" s="826">
        <v>8.3500000000000014</v>
      </c>
      <c r="AR236" s="826">
        <v>8.3500000000000014</v>
      </c>
      <c r="AS236" s="826">
        <v>8.3500000000000014</v>
      </c>
      <c r="AT236" s="826">
        <v>8.3500000000000014</v>
      </c>
      <c r="AU236" s="826">
        <v>8.3500000000000014</v>
      </c>
      <c r="AV236" s="826">
        <v>8.3500000000000014</v>
      </c>
      <c r="AW236" s="826">
        <v>8.3500000000000014</v>
      </c>
      <c r="AX236" s="826">
        <v>8.3500000000000014</v>
      </c>
      <c r="AY236" s="826">
        <v>8.3500000000000014</v>
      </c>
      <c r="AZ236" s="826">
        <v>8.3500000000000014</v>
      </c>
      <c r="BA236" s="826">
        <v>8.3500000000000014</v>
      </c>
      <c r="BB236" s="826">
        <v>8.3500000000000014</v>
      </c>
      <c r="BC236" s="826">
        <v>8.3500000000000014</v>
      </c>
      <c r="BD236" s="826">
        <v>8.3500000000000014</v>
      </c>
      <c r="BE236" s="826">
        <v>8.3500000000000014</v>
      </c>
      <c r="BF236" s="826">
        <v>8.3500000000000014</v>
      </c>
      <c r="BG236" s="826">
        <v>8.3500000000000014</v>
      </c>
      <c r="BH236" s="826">
        <v>8.3500000000000014</v>
      </c>
      <c r="BI236" s="826">
        <v>8.3500000000000014</v>
      </c>
      <c r="BJ236" s="826">
        <v>8.3500000000000014</v>
      </c>
      <c r="BK236" s="826">
        <v>8.3500000000000014</v>
      </c>
      <c r="BL236" s="826">
        <v>8.3500000000000014</v>
      </c>
      <c r="BM236" s="826">
        <v>8.3500000000000014</v>
      </c>
      <c r="BN236" s="826">
        <v>8.3500000000000014</v>
      </c>
      <c r="BO236" s="826">
        <v>8.3500000000000014</v>
      </c>
      <c r="BP236" s="826">
        <v>8.3500000000000014</v>
      </c>
      <c r="BQ236" s="826">
        <v>8.3500000000000014</v>
      </c>
      <c r="BR236" s="826">
        <v>8.3500000000000014</v>
      </c>
      <c r="BS236" s="826">
        <v>8.3500000000000014</v>
      </c>
      <c r="BT236" s="826">
        <v>8.3500000000000014</v>
      </c>
      <c r="BU236" s="826">
        <v>8.3500000000000014</v>
      </c>
      <c r="BV236" s="826">
        <v>8.3500000000000014</v>
      </c>
      <c r="BW236" s="826">
        <v>8.3500000000000014</v>
      </c>
      <c r="BX236" s="826">
        <v>8.3500000000000014</v>
      </c>
      <c r="BY236" s="826">
        <v>8.3500000000000014</v>
      </c>
      <c r="BZ236" s="826">
        <v>8.3500000000000014</v>
      </c>
      <c r="CA236" s="826">
        <v>8.3500000000000014</v>
      </c>
      <c r="CB236" s="826">
        <v>8.3500000000000014</v>
      </c>
      <c r="CC236" s="826">
        <v>8.3500000000000014</v>
      </c>
      <c r="CD236" s="826">
        <v>8.3500000000000014</v>
      </c>
      <c r="CE236" s="831">
        <v>8.3500000000000014</v>
      </c>
      <c r="CF236" s="831">
        <v>8.3500000000000014</v>
      </c>
      <c r="CG236" s="831">
        <v>8.3500000000000014</v>
      </c>
      <c r="CH236" s="831">
        <v>8.3500000000000014</v>
      </c>
      <c r="CI236" s="831">
        <v>8.3500000000000014</v>
      </c>
      <c r="CJ236" s="831">
        <v>8.3500000000000014</v>
      </c>
      <c r="CK236" s="831">
        <v>8.3500000000000014</v>
      </c>
      <c r="CL236" s="831">
        <v>8.3500000000000014</v>
      </c>
      <c r="CM236" s="831">
        <v>8.3500000000000014</v>
      </c>
      <c r="CN236" s="831">
        <v>8.3500000000000014</v>
      </c>
      <c r="CO236" s="831">
        <v>8.3500000000000014</v>
      </c>
      <c r="CP236" s="831">
        <v>8.3500000000000014</v>
      </c>
      <c r="CQ236" s="831">
        <v>8.3500000000000014</v>
      </c>
      <c r="CR236" s="831">
        <v>8.3500000000000014</v>
      </c>
      <c r="CS236" s="831">
        <v>8.3500000000000014</v>
      </c>
      <c r="CT236" s="831">
        <v>8.3500000000000014</v>
      </c>
      <c r="CU236" s="831">
        <v>8.3500000000000014</v>
      </c>
      <c r="CV236" s="831">
        <v>8.3500000000000014</v>
      </c>
      <c r="CW236" s="831">
        <v>8.3500000000000014</v>
      </c>
      <c r="CX236" s="831">
        <v>8.3500000000000014</v>
      </c>
      <c r="CY236" s="832">
        <v>8.3500000000000014</v>
      </c>
      <c r="CZ236" s="831"/>
      <c r="DA236" s="831"/>
      <c r="DB236" s="831"/>
      <c r="DC236" s="831"/>
      <c r="DD236" s="831"/>
      <c r="DE236" s="831"/>
      <c r="DF236" s="831"/>
      <c r="DG236" s="831"/>
      <c r="DH236" s="831"/>
      <c r="DI236" s="831"/>
      <c r="DJ236" s="831"/>
      <c r="DK236" s="831"/>
      <c r="DL236" s="831"/>
      <c r="DM236" s="831"/>
      <c r="DN236" s="831"/>
      <c r="DO236" s="831"/>
      <c r="DP236" s="831"/>
      <c r="DQ236" s="831"/>
      <c r="DR236" s="831"/>
      <c r="DS236" s="831"/>
      <c r="DT236" s="831"/>
      <c r="DU236" s="831"/>
      <c r="DV236" s="831"/>
      <c r="DW236" s="826"/>
    </row>
    <row r="237" spans="2:127" x14ac:dyDescent="0.2">
      <c r="B237" s="694"/>
      <c r="C237" s="695"/>
      <c r="D237" s="696"/>
      <c r="E237" s="697"/>
      <c r="F237" s="697"/>
      <c r="G237" s="696"/>
      <c r="H237" s="697"/>
      <c r="I237" s="697"/>
      <c r="J237" s="697"/>
      <c r="K237" s="697"/>
      <c r="L237" s="697"/>
      <c r="M237" s="697"/>
      <c r="N237" s="697"/>
      <c r="O237" s="697"/>
      <c r="P237" s="697"/>
      <c r="Q237" s="697"/>
      <c r="R237" s="698"/>
      <c r="S237" s="697"/>
      <c r="T237" s="697"/>
      <c r="U237" s="707" t="s">
        <v>497</v>
      </c>
      <c r="V237" s="708" t="s">
        <v>124</v>
      </c>
      <c r="W237" s="779" t="s">
        <v>498</v>
      </c>
      <c r="X237" s="826">
        <v>2188.75</v>
      </c>
      <c r="Y237" s="826">
        <v>2204.75</v>
      </c>
      <c r="Z237" s="826">
        <v>2066</v>
      </c>
      <c r="AA237" s="826">
        <v>2066</v>
      </c>
      <c r="AB237" s="826">
        <v>2066</v>
      </c>
      <c r="AC237" s="826">
        <v>91</v>
      </c>
      <c r="AD237" s="826">
        <v>91</v>
      </c>
      <c r="AE237" s="826">
        <v>91</v>
      </c>
      <c r="AF237" s="826">
        <v>91</v>
      </c>
      <c r="AG237" s="826">
        <v>91</v>
      </c>
      <c r="AH237" s="826">
        <v>357.62043793626373</v>
      </c>
      <c r="AI237" s="826">
        <v>465.97171532432878</v>
      </c>
      <c r="AJ237" s="826">
        <v>576.78245053267642</v>
      </c>
      <c r="AK237" s="826">
        <v>691.6487589955002</v>
      </c>
      <c r="AL237" s="826">
        <v>810.42014567149295</v>
      </c>
      <c r="AM237" s="826">
        <v>1039.0114163117184</v>
      </c>
      <c r="AN237" s="826">
        <v>1039.0114163117184</v>
      </c>
      <c r="AO237" s="826">
        <v>1039.0114163117184</v>
      </c>
      <c r="AP237" s="826">
        <v>1039.0114163117184</v>
      </c>
      <c r="AQ237" s="826">
        <v>1039.0114163117184</v>
      </c>
      <c r="AR237" s="826">
        <v>653.01141631171845</v>
      </c>
      <c r="AS237" s="826">
        <v>653.01141631171845</v>
      </c>
      <c r="AT237" s="826">
        <v>653.01141631171845</v>
      </c>
      <c r="AU237" s="826">
        <v>653.01141631171845</v>
      </c>
      <c r="AV237" s="826">
        <v>653.01141631171845</v>
      </c>
      <c r="AW237" s="826">
        <v>653.01141631171845</v>
      </c>
      <c r="AX237" s="826">
        <v>653.01141631171845</v>
      </c>
      <c r="AY237" s="826">
        <v>653.01141631171845</v>
      </c>
      <c r="AZ237" s="826">
        <v>653.01141631171845</v>
      </c>
      <c r="BA237" s="826">
        <v>653.01141631171845</v>
      </c>
      <c r="BB237" s="826">
        <v>1039.0114163117184</v>
      </c>
      <c r="BC237" s="826">
        <v>1039.0114163117184</v>
      </c>
      <c r="BD237" s="826">
        <v>1039.0114163117184</v>
      </c>
      <c r="BE237" s="826">
        <v>1039.0114163117184</v>
      </c>
      <c r="BF237" s="826">
        <v>1039.0114163117184</v>
      </c>
      <c r="BG237" s="826">
        <v>653.01141631171845</v>
      </c>
      <c r="BH237" s="826">
        <v>653.01141631171845</v>
      </c>
      <c r="BI237" s="826">
        <v>653.01141631171845</v>
      </c>
      <c r="BJ237" s="826">
        <v>653.01141631171845</v>
      </c>
      <c r="BK237" s="826">
        <v>653.01141631171845</v>
      </c>
      <c r="BL237" s="826">
        <v>653.01141631171845</v>
      </c>
      <c r="BM237" s="826">
        <v>653.01141631171845</v>
      </c>
      <c r="BN237" s="826">
        <v>653.01141631171845</v>
      </c>
      <c r="BO237" s="826">
        <v>653.01141631171845</v>
      </c>
      <c r="BP237" s="826">
        <v>653.01141631171845</v>
      </c>
      <c r="BQ237" s="826">
        <v>1039.0114163117184</v>
      </c>
      <c r="BR237" s="826">
        <v>1039.0114163117184</v>
      </c>
      <c r="BS237" s="826">
        <v>1039.0114163117184</v>
      </c>
      <c r="BT237" s="826">
        <v>1039.0114163117184</v>
      </c>
      <c r="BU237" s="826">
        <v>1039.0114163117184</v>
      </c>
      <c r="BV237" s="826">
        <v>653.01141631171845</v>
      </c>
      <c r="BW237" s="826">
        <v>653.01141631171845</v>
      </c>
      <c r="BX237" s="826">
        <v>653.01141631171845</v>
      </c>
      <c r="BY237" s="826">
        <v>653.01141631171845</v>
      </c>
      <c r="BZ237" s="826">
        <v>653.01141631171845</v>
      </c>
      <c r="CA237" s="826">
        <v>653.01141631171845</v>
      </c>
      <c r="CB237" s="826">
        <v>653.01141631171845</v>
      </c>
      <c r="CC237" s="826">
        <v>653.01141631171845</v>
      </c>
      <c r="CD237" s="826">
        <v>653.01141631171845</v>
      </c>
      <c r="CE237" s="831">
        <v>1039.0114163117184</v>
      </c>
      <c r="CF237" s="831">
        <v>1039.0114163117184</v>
      </c>
      <c r="CG237" s="831">
        <v>1039.0114163117184</v>
      </c>
      <c r="CH237" s="831">
        <v>1039.0114163117184</v>
      </c>
      <c r="CI237" s="831">
        <v>1039.0114163117184</v>
      </c>
      <c r="CJ237" s="831">
        <v>653.01141631171845</v>
      </c>
      <c r="CK237" s="831">
        <v>653.01141631171845</v>
      </c>
      <c r="CL237" s="831">
        <v>653.01141631171845</v>
      </c>
      <c r="CM237" s="831">
        <v>653.01141631171845</v>
      </c>
      <c r="CN237" s="831">
        <v>653.01141631171845</v>
      </c>
      <c r="CO237" s="831">
        <v>653.01141631171845</v>
      </c>
      <c r="CP237" s="831">
        <v>653.01141631171845</v>
      </c>
      <c r="CQ237" s="831">
        <v>653.01141631171845</v>
      </c>
      <c r="CR237" s="831">
        <v>653.01141631171845</v>
      </c>
      <c r="CS237" s="831">
        <v>653.01141631171845</v>
      </c>
      <c r="CT237" s="831">
        <v>653.01141631171845</v>
      </c>
      <c r="CU237" s="831">
        <v>1039.0114163117184</v>
      </c>
      <c r="CV237" s="831">
        <v>1039.0114163117184</v>
      </c>
      <c r="CW237" s="831">
        <v>1039.0114163117184</v>
      </c>
      <c r="CX237" s="831">
        <v>1039.0114163117184</v>
      </c>
      <c r="CY237" s="832">
        <v>1039.0114163117184</v>
      </c>
      <c r="CZ237" s="831"/>
      <c r="DA237" s="831"/>
      <c r="DB237" s="831"/>
      <c r="DC237" s="831"/>
      <c r="DD237" s="831"/>
      <c r="DE237" s="831"/>
      <c r="DF237" s="831"/>
      <c r="DG237" s="831"/>
      <c r="DH237" s="831"/>
      <c r="DI237" s="831"/>
      <c r="DJ237" s="831"/>
      <c r="DK237" s="831"/>
      <c r="DL237" s="831"/>
      <c r="DM237" s="831"/>
      <c r="DN237" s="831"/>
      <c r="DO237" s="831"/>
      <c r="DP237" s="831"/>
      <c r="DQ237" s="831"/>
      <c r="DR237" s="831"/>
      <c r="DS237" s="831"/>
      <c r="DT237" s="831"/>
      <c r="DU237" s="831"/>
      <c r="DV237" s="831"/>
      <c r="DW237" s="826"/>
    </row>
    <row r="238" spans="2:127" x14ac:dyDescent="0.2">
      <c r="B238" s="699"/>
      <c r="C238" s="700"/>
      <c r="D238" s="701"/>
      <c r="E238" s="701"/>
      <c r="F238" s="701"/>
      <c r="G238" s="701"/>
      <c r="H238" s="701"/>
      <c r="I238" s="701"/>
      <c r="J238" s="701"/>
      <c r="K238" s="701"/>
      <c r="L238" s="701"/>
      <c r="M238" s="701"/>
      <c r="N238" s="701"/>
      <c r="O238" s="701"/>
      <c r="P238" s="701"/>
      <c r="Q238" s="701"/>
      <c r="R238" s="702"/>
      <c r="S238" s="701"/>
      <c r="T238" s="701"/>
      <c r="U238" s="707" t="s">
        <v>499</v>
      </c>
      <c r="V238" s="708" t="s">
        <v>124</v>
      </c>
      <c r="W238" s="779" t="s">
        <v>498</v>
      </c>
      <c r="X238" s="826"/>
      <c r="Y238" s="826"/>
      <c r="Z238" s="826"/>
      <c r="AA238" s="826"/>
      <c r="AB238" s="826"/>
      <c r="AC238" s="826"/>
      <c r="AD238" s="826"/>
      <c r="AE238" s="826"/>
      <c r="AF238" s="826"/>
      <c r="AG238" s="826"/>
      <c r="AH238" s="826"/>
      <c r="AI238" s="826"/>
      <c r="AJ238" s="826"/>
      <c r="AK238" s="826"/>
      <c r="AL238" s="826"/>
      <c r="AM238" s="826"/>
      <c r="AN238" s="826"/>
      <c r="AO238" s="826"/>
      <c r="AP238" s="826"/>
      <c r="AQ238" s="826"/>
      <c r="AR238" s="826"/>
      <c r="AS238" s="826"/>
      <c r="AT238" s="826"/>
      <c r="AU238" s="826"/>
      <c r="AV238" s="826"/>
      <c r="AW238" s="826"/>
      <c r="AX238" s="826"/>
      <c r="AY238" s="826"/>
      <c r="AZ238" s="826"/>
      <c r="BA238" s="826"/>
      <c r="BB238" s="826"/>
      <c r="BC238" s="826"/>
      <c r="BD238" s="826"/>
      <c r="BE238" s="826"/>
      <c r="BF238" s="826"/>
      <c r="BG238" s="826"/>
      <c r="BH238" s="826"/>
      <c r="BI238" s="826"/>
      <c r="BJ238" s="826"/>
      <c r="BK238" s="826"/>
      <c r="BL238" s="826"/>
      <c r="BM238" s="826"/>
      <c r="BN238" s="826"/>
      <c r="BO238" s="826"/>
      <c r="BP238" s="826"/>
      <c r="BQ238" s="826"/>
      <c r="BR238" s="826"/>
      <c r="BS238" s="826"/>
      <c r="BT238" s="826"/>
      <c r="BU238" s="826"/>
      <c r="BV238" s="826"/>
      <c r="BW238" s="826"/>
      <c r="BX238" s="826"/>
      <c r="BY238" s="826"/>
      <c r="BZ238" s="826"/>
      <c r="CA238" s="826"/>
      <c r="CB238" s="826"/>
      <c r="CC238" s="826"/>
      <c r="CD238" s="826"/>
      <c r="CE238" s="831"/>
      <c r="CF238" s="831"/>
      <c r="CG238" s="831"/>
      <c r="CH238" s="831"/>
      <c r="CI238" s="831"/>
      <c r="CJ238" s="831"/>
      <c r="CK238" s="831"/>
      <c r="CL238" s="831"/>
      <c r="CM238" s="831"/>
      <c r="CN238" s="831"/>
      <c r="CO238" s="831"/>
      <c r="CP238" s="831"/>
      <c r="CQ238" s="831"/>
      <c r="CR238" s="831"/>
      <c r="CS238" s="831"/>
      <c r="CT238" s="831"/>
      <c r="CU238" s="831"/>
      <c r="CV238" s="831"/>
      <c r="CW238" s="831"/>
      <c r="CX238" s="831"/>
      <c r="CY238" s="832"/>
      <c r="CZ238" s="831"/>
      <c r="DA238" s="831"/>
      <c r="DB238" s="831"/>
      <c r="DC238" s="831"/>
      <c r="DD238" s="831"/>
      <c r="DE238" s="831"/>
      <c r="DF238" s="831"/>
      <c r="DG238" s="831"/>
      <c r="DH238" s="831"/>
      <c r="DI238" s="831"/>
      <c r="DJ238" s="831"/>
      <c r="DK238" s="831"/>
      <c r="DL238" s="831"/>
      <c r="DM238" s="831"/>
      <c r="DN238" s="831"/>
      <c r="DO238" s="831"/>
      <c r="DP238" s="831"/>
      <c r="DQ238" s="831"/>
      <c r="DR238" s="831"/>
      <c r="DS238" s="831"/>
      <c r="DT238" s="831"/>
      <c r="DU238" s="831"/>
      <c r="DV238" s="831"/>
      <c r="DW238" s="826"/>
    </row>
    <row r="239" spans="2:127" x14ac:dyDescent="0.2">
      <c r="B239" s="699"/>
      <c r="C239" s="700"/>
      <c r="D239" s="701"/>
      <c r="E239" s="701"/>
      <c r="F239" s="701"/>
      <c r="G239" s="701"/>
      <c r="H239" s="701"/>
      <c r="I239" s="701"/>
      <c r="J239" s="701"/>
      <c r="K239" s="701"/>
      <c r="L239" s="701"/>
      <c r="M239" s="701"/>
      <c r="N239" s="701"/>
      <c r="O239" s="701"/>
      <c r="P239" s="701"/>
      <c r="Q239" s="701"/>
      <c r="R239" s="702"/>
      <c r="S239" s="701"/>
      <c r="T239" s="701"/>
      <c r="U239" s="707" t="s">
        <v>772</v>
      </c>
      <c r="V239" s="708" t="s">
        <v>124</v>
      </c>
      <c r="W239" s="779" t="s">
        <v>498</v>
      </c>
      <c r="X239" s="826">
        <v>78.795000000000002</v>
      </c>
      <c r="Y239" s="826">
        <v>154.88999999999999</v>
      </c>
      <c r="Z239" s="826">
        <v>225.99</v>
      </c>
      <c r="AA239" s="826">
        <v>297.08999999999997</v>
      </c>
      <c r="AB239" s="826">
        <v>368.19</v>
      </c>
      <c r="AC239" s="826">
        <v>368.19</v>
      </c>
      <c r="AD239" s="826">
        <v>368.19</v>
      </c>
      <c r="AE239" s="826">
        <v>368.19</v>
      </c>
      <c r="AF239" s="826">
        <v>368.19</v>
      </c>
      <c r="AG239" s="826">
        <v>368.19</v>
      </c>
      <c r="AH239" s="826">
        <v>368.19</v>
      </c>
      <c r="AI239" s="826">
        <v>368.19</v>
      </c>
      <c r="AJ239" s="826">
        <v>368.19</v>
      </c>
      <c r="AK239" s="826">
        <v>368.19</v>
      </c>
      <c r="AL239" s="826">
        <v>368.19</v>
      </c>
      <c r="AM239" s="826">
        <v>368.19</v>
      </c>
      <c r="AN239" s="826">
        <v>368.19</v>
      </c>
      <c r="AO239" s="826">
        <v>368.19</v>
      </c>
      <c r="AP239" s="826">
        <v>368.19</v>
      </c>
      <c r="AQ239" s="826">
        <v>368.19</v>
      </c>
      <c r="AR239" s="826">
        <v>368.19</v>
      </c>
      <c r="AS239" s="826">
        <v>368.19</v>
      </c>
      <c r="AT239" s="826">
        <v>368.19</v>
      </c>
      <c r="AU239" s="826">
        <v>368.19</v>
      </c>
      <c r="AV239" s="826">
        <v>368.19</v>
      </c>
      <c r="AW239" s="826">
        <v>368.19</v>
      </c>
      <c r="AX239" s="826">
        <v>368.19</v>
      </c>
      <c r="AY239" s="826">
        <v>368.19</v>
      </c>
      <c r="AZ239" s="826">
        <v>368.19</v>
      </c>
      <c r="BA239" s="826">
        <v>368.19</v>
      </c>
      <c r="BB239" s="826">
        <v>368.19</v>
      </c>
      <c r="BC239" s="826">
        <v>368.19</v>
      </c>
      <c r="BD239" s="826">
        <v>368.19</v>
      </c>
      <c r="BE239" s="826">
        <v>368.19</v>
      </c>
      <c r="BF239" s="826">
        <v>368.19</v>
      </c>
      <c r="BG239" s="826">
        <v>368.19</v>
      </c>
      <c r="BH239" s="826">
        <v>368.19</v>
      </c>
      <c r="BI239" s="826">
        <v>368.19</v>
      </c>
      <c r="BJ239" s="826">
        <v>368.19</v>
      </c>
      <c r="BK239" s="826">
        <v>368.19</v>
      </c>
      <c r="BL239" s="826">
        <v>368.19</v>
      </c>
      <c r="BM239" s="826">
        <v>368.19</v>
      </c>
      <c r="BN239" s="826">
        <v>368.19</v>
      </c>
      <c r="BO239" s="826">
        <v>368.19</v>
      </c>
      <c r="BP239" s="826">
        <v>368.19</v>
      </c>
      <c r="BQ239" s="826">
        <v>368.19</v>
      </c>
      <c r="BR239" s="826">
        <v>368.19</v>
      </c>
      <c r="BS239" s="826">
        <v>368.19</v>
      </c>
      <c r="BT239" s="826">
        <v>368.19</v>
      </c>
      <c r="BU239" s="826">
        <v>368.19</v>
      </c>
      <c r="BV239" s="826">
        <v>368.19</v>
      </c>
      <c r="BW239" s="826">
        <v>368.19</v>
      </c>
      <c r="BX239" s="826">
        <v>368.19</v>
      </c>
      <c r="BY239" s="826">
        <v>368.19</v>
      </c>
      <c r="BZ239" s="826">
        <v>368.19</v>
      </c>
      <c r="CA239" s="826">
        <v>368.19</v>
      </c>
      <c r="CB239" s="826">
        <v>368.19</v>
      </c>
      <c r="CC239" s="826">
        <v>368.19</v>
      </c>
      <c r="CD239" s="826">
        <v>368.19</v>
      </c>
      <c r="CE239" s="831">
        <v>368.19</v>
      </c>
      <c r="CF239" s="831">
        <v>368.19</v>
      </c>
      <c r="CG239" s="831">
        <v>368.19</v>
      </c>
      <c r="CH239" s="831">
        <v>368.19</v>
      </c>
      <c r="CI239" s="831">
        <v>368.19</v>
      </c>
      <c r="CJ239" s="831">
        <v>368.19</v>
      </c>
      <c r="CK239" s="831">
        <v>368.19</v>
      </c>
      <c r="CL239" s="831">
        <v>368.19</v>
      </c>
      <c r="CM239" s="831">
        <v>368.19</v>
      </c>
      <c r="CN239" s="831">
        <v>368.19</v>
      </c>
      <c r="CO239" s="831">
        <v>368.19</v>
      </c>
      <c r="CP239" s="831">
        <v>368.19</v>
      </c>
      <c r="CQ239" s="831">
        <v>368.19</v>
      </c>
      <c r="CR239" s="831">
        <v>368.19</v>
      </c>
      <c r="CS239" s="831">
        <v>368.19</v>
      </c>
      <c r="CT239" s="831">
        <v>368.19</v>
      </c>
      <c r="CU239" s="831">
        <v>368.19</v>
      </c>
      <c r="CV239" s="831">
        <v>368.19</v>
      </c>
      <c r="CW239" s="831">
        <v>368.19</v>
      </c>
      <c r="CX239" s="831">
        <v>368.19</v>
      </c>
      <c r="CY239" s="832">
        <v>368.19</v>
      </c>
      <c r="CZ239" s="831"/>
      <c r="DA239" s="831"/>
      <c r="DB239" s="831"/>
      <c r="DC239" s="831"/>
      <c r="DD239" s="831"/>
      <c r="DE239" s="831"/>
      <c r="DF239" s="831"/>
      <c r="DG239" s="831"/>
      <c r="DH239" s="831"/>
      <c r="DI239" s="831"/>
      <c r="DJ239" s="831"/>
      <c r="DK239" s="831"/>
      <c r="DL239" s="831"/>
      <c r="DM239" s="831"/>
      <c r="DN239" s="831"/>
      <c r="DO239" s="831"/>
      <c r="DP239" s="831"/>
      <c r="DQ239" s="831"/>
      <c r="DR239" s="831"/>
      <c r="DS239" s="831"/>
      <c r="DT239" s="831"/>
      <c r="DU239" s="831"/>
      <c r="DV239" s="831"/>
      <c r="DW239" s="826"/>
    </row>
    <row r="240" spans="2:127" x14ac:dyDescent="0.2">
      <c r="B240" s="703"/>
      <c r="C240" s="827"/>
      <c r="D240" s="809"/>
      <c r="E240" s="809"/>
      <c r="F240" s="809"/>
      <c r="G240" s="809"/>
      <c r="H240" s="809"/>
      <c r="I240" s="809"/>
      <c r="J240" s="809"/>
      <c r="K240" s="809"/>
      <c r="L240" s="809"/>
      <c r="M240" s="809"/>
      <c r="N240" s="809"/>
      <c r="O240" s="809"/>
      <c r="P240" s="809"/>
      <c r="Q240" s="809"/>
      <c r="R240" s="828"/>
      <c r="S240" s="809"/>
      <c r="T240" s="809"/>
      <c r="U240" s="707" t="s">
        <v>500</v>
      </c>
      <c r="V240" s="708" t="s">
        <v>124</v>
      </c>
      <c r="W240" s="709" t="s">
        <v>498</v>
      </c>
      <c r="X240" s="826"/>
      <c r="Y240" s="826"/>
      <c r="Z240" s="826"/>
      <c r="AA240" s="826"/>
      <c r="AB240" s="826"/>
      <c r="AC240" s="826"/>
      <c r="AD240" s="826"/>
      <c r="AE240" s="826"/>
      <c r="AF240" s="826"/>
      <c r="AG240" s="826"/>
      <c r="AH240" s="826"/>
      <c r="AI240" s="826"/>
      <c r="AJ240" s="826"/>
      <c r="AK240" s="826"/>
      <c r="AL240" s="826"/>
      <c r="AM240" s="826"/>
      <c r="AN240" s="826"/>
      <c r="AO240" s="826"/>
      <c r="AP240" s="826"/>
      <c r="AQ240" s="826"/>
      <c r="AR240" s="826"/>
      <c r="AS240" s="826"/>
      <c r="AT240" s="826"/>
      <c r="AU240" s="826"/>
      <c r="AV240" s="826"/>
      <c r="AW240" s="826"/>
      <c r="AX240" s="826"/>
      <c r="AY240" s="826"/>
      <c r="AZ240" s="826"/>
      <c r="BA240" s="826"/>
      <c r="BB240" s="826"/>
      <c r="BC240" s="826"/>
      <c r="BD240" s="826"/>
      <c r="BE240" s="826"/>
      <c r="BF240" s="826"/>
      <c r="BG240" s="826"/>
      <c r="BH240" s="826"/>
      <c r="BI240" s="826"/>
      <c r="BJ240" s="826"/>
      <c r="BK240" s="826"/>
      <c r="BL240" s="826"/>
      <c r="BM240" s="826"/>
      <c r="BN240" s="826"/>
      <c r="BO240" s="826"/>
      <c r="BP240" s="826"/>
      <c r="BQ240" s="826"/>
      <c r="BR240" s="826"/>
      <c r="BS240" s="826"/>
      <c r="BT240" s="826"/>
      <c r="BU240" s="826"/>
      <c r="BV240" s="826"/>
      <c r="BW240" s="826"/>
      <c r="BX240" s="826"/>
      <c r="BY240" s="826"/>
      <c r="BZ240" s="826"/>
      <c r="CA240" s="826"/>
      <c r="CB240" s="826"/>
      <c r="CC240" s="826"/>
      <c r="CD240" s="826"/>
      <c r="CE240" s="831"/>
      <c r="CF240" s="831"/>
      <c r="CG240" s="831"/>
      <c r="CH240" s="831"/>
      <c r="CI240" s="831"/>
      <c r="CJ240" s="831"/>
      <c r="CK240" s="831"/>
      <c r="CL240" s="831"/>
      <c r="CM240" s="831"/>
      <c r="CN240" s="831"/>
      <c r="CO240" s="831"/>
      <c r="CP240" s="831"/>
      <c r="CQ240" s="831"/>
      <c r="CR240" s="831"/>
      <c r="CS240" s="831"/>
      <c r="CT240" s="831"/>
      <c r="CU240" s="831"/>
      <c r="CV240" s="831"/>
      <c r="CW240" s="831"/>
      <c r="CX240" s="831"/>
      <c r="CY240" s="832"/>
      <c r="CZ240" s="831"/>
      <c r="DA240" s="831"/>
      <c r="DB240" s="831"/>
      <c r="DC240" s="831"/>
      <c r="DD240" s="831"/>
      <c r="DE240" s="831"/>
      <c r="DF240" s="831"/>
      <c r="DG240" s="831"/>
      <c r="DH240" s="831"/>
      <c r="DI240" s="831"/>
      <c r="DJ240" s="831"/>
      <c r="DK240" s="831"/>
      <c r="DL240" s="831"/>
      <c r="DM240" s="831"/>
      <c r="DN240" s="831"/>
      <c r="DO240" s="831"/>
      <c r="DP240" s="831"/>
      <c r="DQ240" s="831"/>
      <c r="DR240" s="831"/>
      <c r="DS240" s="831"/>
      <c r="DT240" s="831"/>
      <c r="DU240" s="831"/>
      <c r="DV240" s="831"/>
      <c r="DW240" s="826"/>
    </row>
    <row r="241" spans="2:127" x14ac:dyDescent="0.2">
      <c r="B241" s="704"/>
      <c r="C241" s="705"/>
      <c r="D241" s="651"/>
      <c r="E241" s="651"/>
      <c r="F241" s="651"/>
      <c r="G241" s="651"/>
      <c r="H241" s="651"/>
      <c r="I241" s="651"/>
      <c r="J241" s="651"/>
      <c r="K241" s="651"/>
      <c r="L241" s="651"/>
      <c r="M241" s="651"/>
      <c r="N241" s="651"/>
      <c r="O241" s="651"/>
      <c r="P241" s="651"/>
      <c r="Q241" s="651"/>
      <c r="R241" s="706"/>
      <c r="S241" s="651"/>
      <c r="T241" s="651"/>
      <c r="U241" s="707" t="s">
        <v>501</v>
      </c>
      <c r="V241" s="708" t="s">
        <v>124</v>
      </c>
      <c r="W241" s="709" t="s">
        <v>498</v>
      </c>
      <c r="X241" s="826"/>
      <c r="Y241" s="826"/>
      <c r="Z241" s="826"/>
      <c r="AA241" s="826"/>
      <c r="AB241" s="826"/>
      <c r="AC241" s="826"/>
      <c r="AD241" s="826"/>
      <c r="AE241" s="826"/>
      <c r="AF241" s="826"/>
      <c r="AG241" s="826"/>
      <c r="AH241" s="826"/>
      <c r="AI241" s="826"/>
      <c r="AJ241" s="826"/>
      <c r="AK241" s="826"/>
      <c r="AL241" s="826"/>
      <c r="AM241" s="826"/>
      <c r="AN241" s="826"/>
      <c r="AO241" s="826"/>
      <c r="AP241" s="826"/>
      <c r="AQ241" s="826"/>
      <c r="AR241" s="826"/>
      <c r="AS241" s="826"/>
      <c r="AT241" s="826"/>
      <c r="AU241" s="826"/>
      <c r="AV241" s="826"/>
      <c r="AW241" s="826"/>
      <c r="AX241" s="826"/>
      <c r="AY241" s="826"/>
      <c r="AZ241" s="826"/>
      <c r="BA241" s="826"/>
      <c r="BB241" s="826"/>
      <c r="BC241" s="826"/>
      <c r="BD241" s="826"/>
      <c r="BE241" s="826"/>
      <c r="BF241" s="826"/>
      <c r="BG241" s="826"/>
      <c r="BH241" s="826"/>
      <c r="BI241" s="826"/>
      <c r="BJ241" s="826"/>
      <c r="BK241" s="826"/>
      <c r="BL241" s="826"/>
      <c r="BM241" s="826"/>
      <c r="BN241" s="826"/>
      <c r="BO241" s="826"/>
      <c r="BP241" s="826"/>
      <c r="BQ241" s="826"/>
      <c r="BR241" s="826"/>
      <c r="BS241" s="826"/>
      <c r="BT241" s="826"/>
      <c r="BU241" s="826"/>
      <c r="BV241" s="826"/>
      <c r="BW241" s="826"/>
      <c r="BX241" s="826"/>
      <c r="BY241" s="826"/>
      <c r="BZ241" s="826"/>
      <c r="CA241" s="826"/>
      <c r="CB241" s="826"/>
      <c r="CC241" s="826"/>
      <c r="CD241" s="826"/>
      <c r="CE241" s="826"/>
      <c r="CF241" s="826"/>
      <c r="CG241" s="826"/>
      <c r="CH241" s="826"/>
      <c r="CI241" s="826"/>
      <c r="CJ241" s="826"/>
      <c r="CK241" s="826"/>
      <c r="CL241" s="826"/>
      <c r="CM241" s="826"/>
      <c r="CN241" s="826"/>
      <c r="CO241" s="826"/>
      <c r="CP241" s="826"/>
      <c r="CQ241" s="826"/>
      <c r="CR241" s="826"/>
      <c r="CS241" s="826"/>
      <c r="CT241" s="826"/>
      <c r="CU241" s="826"/>
      <c r="CV241" s="826"/>
      <c r="CW241" s="826"/>
      <c r="CX241" s="826"/>
      <c r="CY241" s="832"/>
      <c r="CZ241" s="831"/>
      <c r="DA241" s="826"/>
      <c r="DB241" s="826"/>
      <c r="DC241" s="826"/>
      <c r="DD241" s="826"/>
      <c r="DE241" s="826"/>
      <c r="DF241" s="826"/>
      <c r="DG241" s="826"/>
      <c r="DH241" s="826"/>
      <c r="DI241" s="826"/>
      <c r="DJ241" s="826"/>
      <c r="DK241" s="826"/>
      <c r="DL241" s="826"/>
      <c r="DM241" s="826"/>
      <c r="DN241" s="826"/>
      <c r="DO241" s="826"/>
      <c r="DP241" s="826"/>
      <c r="DQ241" s="826"/>
      <c r="DR241" s="826"/>
      <c r="DS241" s="826"/>
      <c r="DT241" s="826"/>
      <c r="DU241" s="826"/>
      <c r="DV241" s="826"/>
      <c r="DW241" s="826"/>
    </row>
    <row r="242" spans="2:127" x14ac:dyDescent="0.2">
      <c r="B242" s="704"/>
      <c r="C242" s="705"/>
      <c r="D242" s="651"/>
      <c r="E242" s="651"/>
      <c r="F242" s="651"/>
      <c r="G242" s="651"/>
      <c r="H242" s="651"/>
      <c r="I242" s="651"/>
      <c r="J242" s="651"/>
      <c r="K242" s="651"/>
      <c r="L242" s="651"/>
      <c r="M242" s="651"/>
      <c r="N242" s="651"/>
      <c r="O242" s="651"/>
      <c r="P242" s="651"/>
      <c r="Q242" s="651"/>
      <c r="R242" s="706"/>
      <c r="S242" s="651"/>
      <c r="T242" s="651"/>
      <c r="U242" s="710" t="s">
        <v>502</v>
      </c>
      <c r="V242" s="711" t="s">
        <v>124</v>
      </c>
      <c r="W242" s="709" t="s">
        <v>498</v>
      </c>
      <c r="X242" s="826"/>
      <c r="Y242" s="826"/>
      <c r="Z242" s="826"/>
      <c r="AA242" s="826"/>
      <c r="AB242" s="826"/>
      <c r="AC242" s="826"/>
      <c r="AD242" s="826"/>
      <c r="AE242" s="826"/>
      <c r="AF242" s="826"/>
      <c r="AG242" s="826"/>
      <c r="AH242" s="826"/>
      <c r="AI242" s="826"/>
      <c r="AJ242" s="826"/>
      <c r="AK242" s="826"/>
      <c r="AL242" s="826"/>
      <c r="AM242" s="826"/>
      <c r="AN242" s="826"/>
      <c r="AO242" s="826"/>
      <c r="AP242" s="826"/>
      <c r="AQ242" s="826"/>
      <c r="AR242" s="826"/>
      <c r="AS242" s="826"/>
      <c r="AT242" s="826"/>
      <c r="AU242" s="826"/>
      <c r="AV242" s="826"/>
      <c r="AW242" s="826"/>
      <c r="AX242" s="826"/>
      <c r="AY242" s="826"/>
      <c r="AZ242" s="826"/>
      <c r="BA242" s="826"/>
      <c r="BB242" s="826"/>
      <c r="BC242" s="826"/>
      <c r="BD242" s="826"/>
      <c r="BE242" s="826"/>
      <c r="BF242" s="826"/>
      <c r="BG242" s="826"/>
      <c r="BH242" s="826"/>
      <c r="BI242" s="826"/>
      <c r="BJ242" s="826"/>
      <c r="BK242" s="826"/>
      <c r="BL242" s="826"/>
      <c r="BM242" s="826"/>
      <c r="BN242" s="826"/>
      <c r="BO242" s="826"/>
      <c r="BP242" s="826"/>
      <c r="BQ242" s="826"/>
      <c r="BR242" s="826"/>
      <c r="BS242" s="826"/>
      <c r="BT242" s="826"/>
      <c r="BU242" s="826"/>
      <c r="BV242" s="826"/>
      <c r="BW242" s="826"/>
      <c r="BX242" s="826"/>
      <c r="BY242" s="826"/>
      <c r="BZ242" s="826"/>
      <c r="CA242" s="826"/>
      <c r="CB242" s="826"/>
      <c r="CC242" s="826"/>
      <c r="CD242" s="826"/>
      <c r="CE242" s="826"/>
      <c r="CF242" s="826"/>
      <c r="CG242" s="826"/>
      <c r="CH242" s="826"/>
      <c r="CI242" s="826"/>
      <c r="CJ242" s="826"/>
      <c r="CK242" s="826"/>
      <c r="CL242" s="826"/>
      <c r="CM242" s="826"/>
      <c r="CN242" s="826"/>
      <c r="CO242" s="826"/>
      <c r="CP242" s="826"/>
      <c r="CQ242" s="826"/>
      <c r="CR242" s="826"/>
      <c r="CS242" s="826"/>
      <c r="CT242" s="826"/>
      <c r="CU242" s="826"/>
      <c r="CV242" s="826"/>
      <c r="CW242" s="826"/>
      <c r="CX242" s="826"/>
      <c r="CY242" s="832"/>
      <c r="CZ242" s="831"/>
      <c r="DA242" s="826"/>
      <c r="DB242" s="826"/>
      <c r="DC242" s="826"/>
      <c r="DD242" s="826"/>
      <c r="DE242" s="826"/>
      <c r="DF242" s="826"/>
      <c r="DG242" s="826"/>
      <c r="DH242" s="826"/>
      <c r="DI242" s="826"/>
      <c r="DJ242" s="826"/>
      <c r="DK242" s="826"/>
      <c r="DL242" s="826"/>
      <c r="DM242" s="826"/>
      <c r="DN242" s="826"/>
      <c r="DO242" s="826"/>
      <c r="DP242" s="826"/>
      <c r="DQ242" s="826"/>
      <c r="DR242" s="826"/>
      <c r="DS242" s="826"/>
      <c r="DT242" s="826"/>
      <c r="DU242" s="826"/>
      <c r="DV242" s="826"/>
      <c r="DW242" s="826"/>
    </row>
    <row r="243" spans="2:127" x14ac:dyDescent="0.2">
      <c r="B243" s="704"/>
      <c r="C243" s="705"/>
      <c r="D243" s="651"/>
      <c r="E243" s="651"/>
      <c r="F243" s="651"/>
      <c r="G243" s="651"/>
      <c r="H243" s="651"/>
      <c r="I243" s="651"/>
      <c r="J243" s="651"/>
      <c r="K243" s="651"/>
      <c r="L243" s="651"/>
      <c r="M243" s="651"/>
      <c r="N243" s="651"/>
      <c r="O243" s="651"/>
      <c r="P243" s="651"/>
      <c r="Q243" s="651"/>
      <c r="R243" s="706"/>
      <c r="S243" s="651"/>
      <c r="T243" s="651"/>
      <c r="U243" s="707" t="s">
        <v>503</v>
      </c>
      <c r="V243" s="708" t="s">
        <v>124</v>
      </c>
      <c r="W243" s="709" t="s">
        <v>498</v>
      </c>
      <c r="X243" s="826"/>
      <c r="Y243" s="826"/>
      <c r="Z243" s="826"/>
      <c r="AA243" s="826"/>
      <c r="AB243" s="826"/>
      <c r="AC243" s="826"/>
      <c r="AD243" s="826"/>
      <c r="AE243" s="826"/>
      <c r="AF243" s="826"/>
      <c r="AG243" s="826"/>
      <c r="AH243" s="826"/>
      <c r="AI243" s="826"/>
      <c r="AJ243" s="826"/>
      <c r="AK243" s="826"/>
      <c r="AL243" s="826"/>
      <c r="AM243" s="826"/>
      <c r="AN243" s="826"/>
      <c r="AO243" s="826"/>
      <c r="AP243" s="826"/>
      <c r="AQ243" s="826"/>
      <c r="AR243" s="826"/>
      <c r="AS243" s="826"/>
      <c r="AT243" s="826"/>
      <c r="AU243" s="826"/>
      <c r="AV243" s="826"/>
      <c r="AW243" s="826"/>
      <c r="AX243" s="826"/>
      <c r="AY243" s="826"/>
      <c r="AZ243" s="826"/>
      <c r="BA243" s="826"/>
      <c r="BB243" s="826"/>
      <c r="BC243" s="826"/>
      <c r="BD243" s="826"/>
      <c r="BE243" s="826"/>
      <c r="BF243" s="826"/>
      <c r="BG243" s="826"/>
      <c r="BH243" s="826"/>
      <c r="BI243" s="826"/>
      <c r="BJ243" s="826"/>
      <c r="BK243" s="826"/>
      <c r="BL243" s="826"/>
      <c r="BM243" s="826"/>
      <c r="BN243" s="826"/>
      <c r="BO243" s="826"/>
      <c r="BP243" s="826"/>
      <c r="BQ243" s="826"/>
      <c r="BR243" s="826"/>
      <c r="BS243" s="826"/>
      <c r="BT243" s="826"/>
      <c r="BU243" s="826"/>
      <c r="BV243" s="826"/>
      <c r="BW243" s="826"/>
      <c r="BX243" s="826"/>
      <c r="BY243" s="826"/>
      <c r="BZ243" s="826"/>
      <c r="CA243" s="826"/>
      <c r="CB243" s="826"/>
      <c r="CC243" s="826"/>
      <c r="CD243" s="826"/>
      <c r="CE243" s="826"/>
      <c r="CF243" s="826"/>
      <c r="CG243" s="826"/>
      <c r="CH243" s="826"/>
      <c r="CI243" s="826"/>
      <c r="CJ243" s="826"/>
      <c r="CK243" s="826"/>
      <c r="CL243" s="826"/>
      <c r="CM243" s="826"/>
      <c r="CN243" s="826"/>
      <c r="CO243" s="826"/>
      <c r="CP243" s="826"/>
      <c r="CQ243" s="826"/>
      <c r="CR243" s="826"/>
      <c r="CS243" s="826"/>
      <c r="CT243" s="826"/>
      <c r="CU243" s="826"/>
      <c r="CV243" s="826"/>
      <c r="CW243" s="826"/>
      <c r="CX243" s="826"/>
      <c r="CY243" s="832"/>
      <c r="CZ243" s="831"/>
      <c r="DA243" s="826"/>
      <c r="DB243" s="826"/>
      <c r="DC243" s="826"/>
      <c r="DD243" s="826"/>
      <c r="DE243" s="826"/>
      <c r="DF243" s="826"/>
      <c r="DG243" s="826"/>
      <c r="DH243" s="826"/>
      <c r="DI243" s="826"/>
      <c r="DJ243" s="826"/>
      <c r="DK243" s="826"/>
      <c r="DL243" s="826"/>
      <c r="DM243" s="826"/>
      <c r="DN243" s="826"/>
      <c r="DO243" s="826"/>
      <c r="DP243" s="826"/>
      <c r="DQ243" s="826"/>
      <c r="DR243" s="826"/>
      <c r="DS243" s="826"/>
      <c r="DT243" s="826"/>
      <c r="DU243" s="826"/>
      <c r="DV243" s="826"/>
      <c r="DW243" s="826"/>
    </row>
    <row r="244" spans="2:127" x14ac:dyDescent="0.2">
      <c r="B244" s="829"/>
      <c r="C244" s="705"/>
      <c r="D244" s="651"/>
      <c r="E244" s="651"/>
      <c r="F244" s="651"/>
      <c r="G244" s="651"/>
      <c r="H244" s="651"/>
      <c r="I244" s="651"/>
      <c r="J244" s="651"/>
      <c r="K244" s="651"/>
      <c r="L244" s="651"/>
      <c r="M244" s="651"/>
      <c r="N244" s="651"/>
      <c r="O244" s="651"/>
      <c r="P244" s="651"/>
      <c r="Q244" s="651"/>
      <c r="R244" s="706"/>
      <c r="S244" s="651"/>
      <c r="T244" s="651"/>
      <c r="U244" s="707" t="s">
        <v>504</v>
      </c>
      <c r="V244" s="708" t="s">
        <v>124</v>
      </c>
      <c r="W244" s="709" t="s">
        <v>498</v>
      </c>
      <c r="X244" s="826"/>
      <c r="Y244" s="826"/>
      <c r="Z244" s="826"/>
      <c r="AA244" s="826"/>
      <c r="AB244" s="826"/>
      <c r="AC244" s="826"/>
      <c r="AD244" s="826"/>
      <c r="AE244" s="826"/>
      <c r="AF244" s="826"/>
      <c r="AG244" s="826"/>
      <c r="AH244" s="826"/>
      <c r="AI244" s="826"/>
      <c r="AJ244" s="826"/>
      <c r="AK244" s="826"/>
      <c r="AL244" s="826"/>
      <c r="AM244" s="826"/>
      <c r="AN244" s="826"/>
      <c r="AO244" s="826"/>
      <c r="AP244" s="826"/>
      <c r="AQ244" s="826"/>
      <c r="AR244" s="826"/>
      <c r="AS244" s="826"/>
      <c r="AT244" s="826"/>
      <c r="AU244" s="826"/>
      <c r="AV244" s="826"/>
      <c r="AW244" s="826"/>
      <c r="AX244" s="826"/>
      <c r="AY244" s="826"/>
      <c r="AZ244" s="826"/>
      <c r="BA244" s="826"/>
      <c r="BB244" s="826"/>
      <c r="BC244" s="826"/>
      <c r="BD244" s="826"/>
      <c r="BE244" s="826"/>
      <c r="BF244" s="826"/>
      <c r="BG244" s="826"/>
      <c r="BH244" s="826"/>
      <c r="BI244" s="826"/>
      <c r="BJ244" s="826"/>
      <c r="BK244" s="826"/>
      <c r="BL244" s="826"/>
      <c r="BM244" s="826"/>
      <c r="BN244" s="826"/>
      <c r="BO244" s="826"/>
      <c r="BP244" s="826"/>
      <c r="BQ244" s="826"/>
      <c r="BR244" s="826"/>
      <c r="BS244" s="826"/>
      <c r="BT244" s="826"/>
      <c r="BU244" s="826"/>
      <c r="BV244" s="826"/>
      <c r="BW244" s="826"/>
      <c r="BX244" s="826"/>
      <c r="BY244" s="826"/>
      <c r="BZ244" s="826"/>
      <c r="CA244" s="826"/>
      <c r="CB244" s="826"/>
      <c r="CC244" s="826"/>
      <c r="CD244" s="826"/>
      <c r="CE244" s="826"/>
      <c r="CF244" s="826"/>
      <c r="CG244" s="826"/>
      <c r="CH244" s="826"/>
      <c r="CI244" s="826"/>
      <c r="CJ244" s="826"/>
      <c r="CK244" s="826"/>
      <c r="CL244" s="826"/>
      <c r="CM244" s="826"/>
      <c r="CN244" s="826"/>
      <c r="CO244" s="826"/>
      <c r="CP244" s="826"/>
      <c r="CQ244" s="826"/>
      <c r="CR244" s="826"/>
      <c r="CS244" s="826"/>
      <c r="CT244" s="826"/>
      <c r="CU244" s="826"/>
      <c r="CV244" s="826"/>
      <c r="CW244" s="826"/>
      <c r="CX244" s="826"/>
      <c r="CY244" s="832"/>
      <c r="CZ244" s="831"/>
      <c r="DA244" s="826"/>
      <c r="DB244" s="826"/>
      <c r="DC244" s="826"/>
      <c r="DD244" s="826"/>
      <c r="DE244" s="826"/>
      <c r="DF244" s="826"/>
      <c r="DG244" s="826"/>
      <c r="DH244" s="826"/>
      <c r="DI244" s="826"/>
      <c r="DJ244" s="826"/>
      <c r="DK244" s="826"/>
      <c r="DL244" s="826"/>
      <c r="DM244" s="826"/>
      <c r="DN244" s="826"/>
      <c r="DO244" s="826"/>
      <c r="DP244" s="826"/>
      <c r="DQ244" s="826"/>
      <c r="DR244" s="826"/>
      <c r="DS244" s="826"/>
      <c r="DT244" s="826"/>
      <c r="DU244" s="826"/>
      <c r="DV244" s="826"/>
      <c r="DW244" s="826"/>
    </row>
    <row r="245" spans="2:127" x14ac:dyDescent="0.2">
      <c r="B245" s="829"/>
      <c r="C245" s="705"/>
      <c r="D245" s="651"/>
      <c r="E245" s="651"/>
      <c r="F245" s="651"/>
      <c r="G245" s="651"/>
      <c r="H245" s="651"/>
      <c r="I245" s="651"/>
      <c r="J245" s="651"/>
      <c r="K245" s="651"/>
      <c r="L245" s="651"/>
      <c r="M245" s="651"/>
      <c r="N245" s="651"/>
      <c r="O245" s="651"/>
      <c r="P245" s="651"/>
      <c r="Q245" s="651"/>
      <c r="R245" s="706"/>
      <c r="S245" s="651"/>
      <c r="T245" s="651"/>
      <c r="U245" s="707" t="s">
        <v>505</v>
      </c>
      <c r="V245" s="708" t="s">
        <v>124</v>
      </c>
      <c r="W245" s="709" t="s">
        <v>498</v>
      </c>
      <c r="X245" s="826"/>
      <c r="Y245" s="826"/>
      <c r="Z245" s="826"/>
      <c r="AA245" s="826"/>
      <c r="AB245" s="826"/>
      <c r="AC245" s="826"/>
      <c r="AD245" s="826"/>
      <c r="AE245" s="826"/>
      <c r="AF245" s="826"/>
      <c r="AG245" s="826"/>
      <c r="AH245" s="826"/>
      <c r="AI245" s="826"/>
      <c r="AJ245" s="826"/>
      <c r="AK245" s="826"/>
      <c r="AL245" s="826"/>
      <c r="AM245" s="826"/>
      <c r="AN245" s="826"/>
      <c r="AO245" s="826"/>
      <c r="AP245" s="826"/>
      <c r="AQ245" s="826"/>
      <c r="AR245" s="826"/>
      <c r="AS245" s="826"/>
      <c r="AT245" s="826"/>
      <c r="AU245" s="826"/>
      <c r="AV245" s="826"/>
      <c r="AW245" s="826"/>
      <c r="AX245" s="826"/>
      <c r="AY245" s="826"/>
      <c r="AZ245" s="826"/>
      <c r="BA245" s="826"/>
      <c r="BB245" s="826"/>
      <c r="BC245" s="826"/>
      <c r="BD245" s="826"/>
      <c r="BE245" s="826"/>
      <c r="BF245" s="826"/>
      <c r="BG245" s="826"/>
      <c r="BH245" s="826"/>
      <c r="BI245" s="826"/>
      <c r="BJ245" s="826"/>
      <c r="BK245" s="826"/>
      <c r="BL245" s="826"/>
      <c r="BM245" s="826"/>
      <c r="BN245" s="826"/>
      <c r="BO245" s="826"/>
      <c r="BP245" s="826"/>
      <c r="BQ245" s="826"/>
      <c r="BR245" s="826"/>
      <c r="BS245" s="826"/>
      <c r="BT245" s="826"/>
      <c r="BU245" s="826"/>
      <c r="BV245" s="826"/>
      <c r="BW245" s="826"/>
      <c r="BX245" s="826"/>
      <c r="BY245" s="826"/>
      <c r="BZ245" s="826"/>
      <c r="CA245" s="826"/>
      <c r="CB245" s="826"/>
      <c r="CC245" s="826"/>
      <c r="CD245" s="826"/>
      <c r="CE245" s="826"/>
      <c r="CF245" s="826"/>
      <c r="CG245" s="826"/>
      <c r="CH245" s="826"/>
      <c r="CI245" s="826"/>
      <c r="CJ245" s="826"/>
      <c r="CK245" s="826"/>
      <c r="CL245" s="826"/>
      <c r="CM245" s="826"/>
      <c r="CN245" s="826"/>
      <c r="CO245" s="826"/>
      <c r="CP245" s="826"/>
      <c r="CQ245" s="826"/>
      <c r="CR245" s="826"/>
      <c r="CS245" s="826"/>
      <c r="CT245" s="826"/>
      <c r="CU245" s="826"/>
      <c r="CV245" s="826"/>
      <c r="CW245" s="826"/>
      <c r="CX245" s="826"/>
      <c r="CY245" s="832"/>
      <c r="CZ245" s="831"/>
      <c r="DA245" s="826"/>
      <c r="DB245" s="826"/>
      <c r="DC245" s="826"/>
      <c r="DD245" s="826"/>
      <c r="DE245" s="826"/>
      <c r="DF245" s="826"/>
      <c r="DG245" s="826"/>
      <c r="DH245" s="826"/>
      <c r="DI245" s="826"/>
      <c r="DJ245" s="826"/>
      <c r="DK245" s="826"/>
      <c r="DL245" s="826"/>
      <c r="DM245" s="826"/>
      <c r="DN245" s="826"/>
      <c r="DO245" s="826"/>
      <c r="DP245" s="826"/>
      <c r="DQ245" s="826"/>
      <c r="DR245" s="826"/>
      <c r="DS245" s="826"/>
      <c r="DT245" s="826"/>
      <c r="DU245" s="826"/>
      <c r="DV245" s="826"/>
      <c r="DW245" s="826"/>
    </row>
    <row r="246" spans="2:127" x14ac:dyDescent="0.2">
      <c r="B246" s="829"/>
      <c r="C246" s="705"/>
      <c r="D246" s="651"/>
      <c r="E246" s="651"/>
      <c r="F246" s="651"/>
      <c r="G246" s="651"/>
      <c r="H246" s="651"/>
      <c r="I246" s="651"/>
      <c r="J246" s="651"/>
      <c r="K246" s="651"/>
      <c r="L246" s="651"/>
      <c r="M246" s="651"/>
      <c r="N246" s="651"/>
      <c r="O246" s="651"/>
      <c r="P246" s="651"/>
      <c r="Q246" s="651"/>
      <c r="R246" s="706"/>
      <c r="S246" s="651"/>
      <c r="T246" s="651"/>
      <c r="U246" s="707" t="s">
        <v>506</v>
      </c>
      <c r="V246" s="708" t="s">
        <v>124</v>
      </c>
      <c r="W246" s="709" t="s">
        <v>498</v>
      </c>
      <c r="X246" s="826"/>
      <c r="Y246" s="826"/>
      <c r="Z246" s="826"/>
      <c r="AA246" s="826"/>
      <c r="AB246" s="826"/>
      <c r="AC246" s="826"/>
      <c r="AD246" s="826"/>
      <c r="AE246" s="826"/>
      <c r="AF246" s="826"/>
      <c r="AG246" s="826"/>
      <c r="AH246" s="826"/>
      <c r="AI246" s="826"/>
      <c r="AJ246" s="826"/>
      <c r="AK246" s="826"/>
      <c r="AL246" s="826"/>
      <c r="AM246" s="826"/>
      <c r="AN246" s="826"/>
      <c r="AO246" s="826"/>
      <c r="AP246" s="826"/>
      <c r="AQ246" s="826"/>
      <c r="AR246" s="826"/>
      <c r="AS246" s="826"/>
      <c r="AT246" s="826"/>
      <c r="AU246" s="826"/>
      <c r="AV246" s="826"/>
      <c r="AW246" s="826"/>
      <c r="AX246" s="826"/>
      <c r="AY246" s="826"/>
      <c r="AZ246" s="826"/>
      <c r="BA246" s="826"/>
      <c r="BB246" s="826"/>
      <c r="BC246" s="826"/>
      <c r="BD246" s="826"/>
      <c r="BE246" s="826"/>
      <c r="BF246" s="826"/>
      <c r="BG246" s="826"/>
      <c r="BH246" s="826"/>
      <c r="BI246" s="826"/>
      <c r="BJ246" s="826"/>
      <c r="BK246" s="826"/>
      <c r="BL246" s="826"/>
      <c r="BM246" s="826"/>
      <c r="BN246" s="826"/>
      <c r="BO246" s="826"/>
      <c r="BP246" s="826"/>
      <c r="BQ246" s="826"/>
      <c r="BR246" s="826"/>
      <c r="BS246" s="826"/>
      <c r="BT246" s="826"/>
      <c r="BU246" s="826"/>
      <c r="BV246" s="826"/>
      <c r="BW246" s="826"/>
      <c r="BX246" s="826"/>
      <c r="BY246" s="826"/>
      <c r="BZ246" s="826"/>
      <c r="CA246" s="826"/>
      <c r="CB246" s="826"/>
      <c r="CC246" s="826"/>
      <c r="CD246" s="826"/>
      <c r="CE246" s="826"/>
      <c r="CF246" s="826"/>
      <c r="CG246" s="826"/>
      <c r="CH246" s="826"/>
      <c r="CI246" s="826"/>
      <c r="CJ246" s="826"/>
      <c r="CK246" s="826"/>
      <c r="CL246" s="826"/>
      <c r="CM246" s="826"/>
      <c r="CN246" s="826"/>
      <c r="CO246" s="826"/>
      <c r="CP246" s="826"/>
      <c r="CQ246" s="826"/>
      <c r="CR246" s="826"/>
      <c r="CS246" s="826"/>
      <c r="CT246" s="826"/>
      <c r="CU246" s="826"/>
      <c r="CV246" s="826"/>
      <c r="CW246" s="826"/>
      <c r="CX246" s="826"/>
      <c r="CY246" s="832"/>
      <c r="CZ246" s="831"/>
      <c r="DA246" s="826"/>
      <c r="DB246" s="826"/>
      <c r="DC246" s="826"/>
      <c r="DD246" s="826"/>
      <c r="DE246" s="826"/>
      <c r="DF246" s="826"/>
      <c r="DG246" s="826"/>
      <c r="DH246" s="826"/>
      <c r="DI246" s="826"/>
      <c r="DJ246" s="826"/>
      <c r="DK246" s="826"/>
      <c r="DL246" s="826"/>
      <c r="DM246" s="826"/>
      <c r="DN246" s="826"/>
      <c r="DO246" s="826"/>
      <c r="DP246" s="826"/>
      <c r="DQ246" s="826"/>
      <c r="DR246" s="826"/>
      <c r="DS246" s="826"/>
      <c r="DT246" s="826"/>
      <c r="DU246" s="826"/>
      <c r="DV246" s="826"/>
      <c r="DW246" s="826"/>
    </row>
    <row r="247" spans="2:127" x14ac:dyDescent="0.2">
      <c r="B247" s="829"/>
      <c r="C247" s="705"/>
      <c r="D247" s="651"/>
      <c r="E247" s="651"/>
      <c r="F247" s="651"/>
      <c r="G247" s="651"/>
      <c r="H247" s="651"/>
      <c r="I247" s="651"/>
      <c r="J247" s="651"/>
      <c r="K247" s="651"/>
      <c r="L247" s="651"/>
      <c r="M247" s="651"/>
      <c r="N247" s="651"/>
      <c r="O247" s="651"/>
      <c r="P247" s="651"/>
      <c r="Q247" s="651"/>
      <c r="R247" s="706"/>
      <c r="S247" s="651"/>
      <c r="T247" s="651"/>
      <c r="U247" s="712" t="s">
        <v>507</v>
      </c>
      <c r="V247" s="708" t="s">
        <v>124</v>
      </c>
      <c r="W247" s="709" t="s">
        <v>498</v>
      </c>
      <c r="X247" s="833"/>
      <c r="Y247" s="833"/>
      <c r="Z247" s="833"/>
      <c r="AA247" s="833"/>
      <c r="AB247" s="833"/>
      <c r="AC247" s="833"/>
      <c r="AD247" s="833"/>
      <c r="AE247" s="833"/>
      <c r="AF247" s="833"/>
      <c r="AG247" s="833"/>
      <c r="AH247" s="833"/>
      <c r="AI247" s="833"/>
      <c r="AJ247" s="833"/>
      <c r="AK247" s="833"/>
      <c r="AL247" s="833"/>
      <c r="AM247" s="833"/>
      <c r="AN247" s="833"/>
      <c r="AO247" s="833"/>
      <c r="AP247" s="833"/>
      <c r="AQ247" s="833"/>
      <c r="AR247" s="833"/>
      <c r="AS247" s="833"/>
      <c r="AT247" s="833"/>
      <c r="AU247" s="833"/>
      <c r="AV247" s="833"/>
      <c r="AW247" s="833"/>
      <c r="AX247" s="833"/>
      <c r="AY247" s="833"/>
      <c r="AZ247" s="833"/>
      <c r="BA247" s="833"/>
      <c r="BB247" s="833"/>
      <c r="BC247" s="833"/>
      <c r="BD247" s="833"/>
      <c r="BE247" s="833"/>
      <c r="BF247" s="833"/>
      <c r="BG247" s="833"/>
      <c r="BH247" s="833"/>
      <c r="BI247" s="833"/>
      <c r="BJ247" s="833"/>
      <c r="BK247" s="833"/>
      <c r="BL247" s="833"/>
      <c r="BM247" s="833"/>
      <c r="BN247" s="833"/>
      <c r="BO247" s="833"/>
      <c r="BP247" s="833"/>
      <c r="BQ247" s="833"/>
      <c r="BR247" s="833"/>
      <c r="BS247" s="833"/>
      <c r="BT247" s="833"/>
      <c r="BU247" s="833"/>
      <c r="BV247" s="833"/>
      <c r="BW247" s="833"/>
      <c r="BX247" s="833"/>
      <c r="BY247" s="833"/>
      <c r="BZ247" s="833"/>
      <c r="CA247" s="833"/>
      <c r="CB247" s="833"/>
      <c r="CC247" s="833"/>
      <c r="CD247" s="833"/>
      <c r="CE247" s="833"/>
      <c r="CF247" s="833"/>
      <c r="CG247" s="833"/>
      <c r="CH247" s="833"/>
      <c r="CI247" s="833"/>
      <c r="CJ247" s="833"/>
      <c r="CK247" s="833"/>
      <c r="CL247" s="833"/>
      <c r="CM247" s="833"/>
      <c r="CN247" s="833"/>
      <c r="CO247" s="833"/>
      <c r="CP247" s="833"/>
      <c r="CQ247" s="833"/>
      <c r="CR247" s="833"/>
      <c r="CS247" s="833"/>
      <c r="CT247" s="833"/>
      <c r="CU247" s="833"/>
      <c r="CV247" s="833"/>
      <c r="CW247" s="833"/>
      <c r="CX247" s="833"/>
      <c r="CY247" s="832"/>
      <c r="CZ247" s="831"/>
      <c r="DA247" s="833"/>
      <c r="DB247" s="833"/>
      <c r="DC247" s="833"/>
      <c r="DD247" s="833"/>
      <c r="DE247" s="833"/>
      <c r="DF247" s="833"/>
      <c r="DG247" s="833"/>
      <c r="DH247" s="833"/>
      <c r="DI247" s="833"/>
      <c r="DJ247" s="833"/>
      <c r="DK247" s="833"/>
      <c r="DL247" s="833"/>
      <c r="DM247" s="833"/>
      <c r="DN247" s="833"/>
      <c r="DO247" s="833"/>
      <c r="DP247" s="833"/>
      <c r="DQ247" s="833"/>
      <c r="DR247" s="833"/>
      <c r="DS247" s="833"/>
      <c r="DT247" s="833"/>
      <c r="DU247" s="833"/>
      <c r="DV247" s="833"/>
      <c r="DW247" s="833"/>
    </row>
    <row r="248" spans="2:127" ht="15.75" thickBot="1" x14ac:dyDescent="0.25">
      <c r="B248" s="713"/>
      <c r="C248" s="714"/>
      <c r="D248" s="715"/>
      <c r="E248" s="715"/>
      <c r="F248" s="715"/>
      <c r="G248" s="715"/>
      <c r="H248" s="715"/>
      <c r="I248" s="715"/>
      <c r="J248" s="715"/>
      <c r="K248" s="715"/>
      <c r="L248" s="715"/>
      <c r="M248" s="715"/>
      <c r="N248" s="715"/>
      <c r="O248" s="715"/>
      <c r="P248" s="715"/>
      <c r="Q248" s="715"/>
      <c r="R248" s="716"/>
      <c r="S248" s="715"/>
      <c r="T248" s="715"/>
      <c r="U248" s="717" t="s">
        <v>127</v>
      </c>
      <c r="V248" s="718" t="s">
        <v>508</v>
      </c>
      <c r="W248" s="719" t="s">
        <v>498</v>
      </c>
      <c r="X248" s="720">
        <f>SUM(X237:X247)</f>
        <v>2267.5450000000001</v>
      </c>
      <c r="Y248" s="720">
        <f t="shared" ref="Y248:CJ248" si="70">SUM(Y237:Y247)</f>
        <v>2359.64</v>
      </c>
      <c r="Z248" s="720">
        <f t="shared" si="70"/>
        <v>2291.9899999999998</v>
      </c>
      <c r="AA248" s="720">
        <f t="shared" si="70"/>
        <v>2363.09</v>
      </c>
      <c r="AB248" s="720">
        <f t="shared" si="70"/>
        <v>2434.19</v>
      </c>
      <c r="AC248" s="720">
        <f t="shared" si="70"/>
        <v>459.19</v>
      </c>
      <c r="AD248" s="720">
        <f t="shared" si="70"/>
        <v>459.19</v>
      </c>
      <c r="AE248" s="720">
        <f t="shared" si="70"/>
        <v>459.19</v>
      </c>
      <c r="AF248" s="720">
        <f t="shared" si="70"/>
        <v>459.19</v>
      </c>
      <c r="AG248" s="720">
        <f t="shared" si="70"/>
        <v>459.19</v>
      </c>
      <c r="AH248" s="720">
        <f t="shared" si="70"/>
        <v>725.81043793626372</v>
      </c>
      <c r="AI248" s="720">
        <f t="shared" si="70"/>
        <v>834.16171532432872</v>
      </c>
      <c r="AJ248" s="720">
        <f t="shared" si="70"/>
        <v>944.97245053267648</v>
      </c>
      <c r="AK248" s="720">
        <f t="shared" si="70"/>
        <v>1059.8387589955003</v>
      </c>
      <c r="AL248" s="720">
        <f t="shared" si="70"/>
        <v>1178.610145671493</v>
      </c>
      <c r="AM248" s="720">
        <f t="shared" si="70"/>
        <v>1407.2014163117185</v>
      </c>
      <c r="AN248" s="720">
        <f t="shared" si="70"/>
        <v>1407.2014163117185</v>
      </c>
      <c r="AO248" s="720">
        <f t="shared" si="70"/>
        <v>1407.2014163117185</v>
      </c>
      <c r="AP248" s="720">
        <f t="shared" si="70"/>
        <v>1407.2014163117185</v>
      </c>
      <c r="AQ248" s="720">
        <f t="shared" si="70"/>
        <v>1407.2014163117185</v>
      </c>
      <c r="AR248" s="720">
        <f t="shared" si="70"/>
        <v>1021.2014163117185</v>
      </c>
      <c r="AS248" s="720">
        <f t="shared" si="70"/>
        <v>1021.2014163117185</v>
      </c>
      <c r="AT248" s="720">
        <f t="shared" si="70"/>
        <v>1021.2014163117185</v>
      </c>
      <c r="AU248" s="720">
        <f t="shared" si="70"/>
        <v>1021.2014163117185</v>
      </c>
      <c r="AV248" s="720">
        <f t="shared" si="70"/>
        <v>1021.2014163117185</v>
      </c>
      <c r="AW248" s="720">
        <f t="shared" si="70"/>
        <v>1021.2014163117185</v>
      </c>
      <c r="AX248" s="720">
        <f t="shared" si="70"/>
        <v>1021.2014163117185</v>
      </c>
      <c r="AY248" s="720">
        <f t="shared" si="70"/>
        <v>1021.2014163117185</v>
      </c>
      <c r="AZ248" s="720">
        <f t="shared" si="70"/>
        <v>1021.2014163117185</v>
      </c>
      <c r="BA248" s="720">
        <f t="shared" si="70"/>
        <v>1021.2014163117185</v>
      </c>
      <c r="BB248" s="720">
        <f t="shared" si="70"/>
        <v>1407.2014163117185</v>
      </c>
      <c r="BC248" s="720">
        <f t="shared" si="70"/>
        <v>1407.2014163117185</v>
      </c>
      <c r="BD248" s="720">
        <f t="shared" si="70"/>
        <v>1407.2014163117185</v>
      </c>
      <c r="BE248" s="720">
        <f t="shared" si="70"/>
        <v>1407.2014163117185</v>
      </c>
      <c r="BF248" s="720">
        <f t="shared" si="70"/>
        <v>1407.2014163117185</v>
      </c>
      <c r="BG248" s="720">
        <f t="shared" si="70"/>
        <v>1021.2014163117185</v>
      </c>
      <c r="BH248" s="720">
        <f t="shared" si="70"/>
        <v>1021.2014163117185</v>
      </c>
      <c r="BI248" s="720">
        <f t="shared" si="70"/>
        <v>1021.2014163117185</v>
      </c>
      <c r="BJ248" s="720">
        <f t="shared" si="70"/>
        <v>1021.2014163117185</v>
      </c>
      <c r="BK248" s="720">
        <f t="shared" si="70"/>
        <v>1021.2014163117185</v>
      </c>
      <c r="BL248" s="720">
        <f t="shared" si="70"/>
        <v>1021.2014163117185</v>
      </c>
      <c r="BM248" s="720">
        <f t="shared" si="70"/>
        <v>1021.2014163117185</v>
      </c>
      <c r="BN248" s="720">
        <f t="shared" si="70"/>
        <v>1021.2014163117185</v>
      </c>
      <c r="BO248" s="720">
        <f t="shared" si="70"/>
        <v>1021.2014163117185</v>
      </c>
      <c r="BP248" s="720">
        <f t="shared" si="70"/>
        <v>1021.2014163117185</v>
      </c>
      <c r="BQ248" s="720">
        <f t="shared" si="70"/>
        <v>1407.2014163117185</v>
      </c>
      <c r="BR248" s="720">
        <f t="shared" si="70"/>
        <v>1407.2014163117185</v>
      </c>
      <c r="BS248" s="720">
        <f t="shared" si="70"/>
        <v>1407.2014163117185</v>
      </c>
      <c r="BT248" s="720">
        <f t="shared" si="70"/>
        <v>1407.2014163117185</v>
      </c>
      <c r="BU248" s="720">
        <f t="shared" si="70"/>
        <v>1407.2014163117185</v>
      </c>
      <c r="BV248" s="720">
        <f t="shared" si="70"/>
        <v>1021.2014163117185</v>
      </c>
      <c r="BW248" s="720">
        <f t="shared" si="70"/>
        <v>1021.2014163117185</v>
      </c>
      <c r="BX248" s="720">
        <f t="shared" si="70"/>
        <v>1021.2014163117185</v>
      </c>
      <c r="BY248" s="720">
        <f t="shared" si="70"/>
        <v>1021.2014163117185</v>
      </c>
      <c r="BZ248" s="720">
        <f t="shared" si="70"/>
        <v>1021.2014163117185</v>
      </c>
      <c r="CA248" s="720">
        <f t="shared" si="70"/>
        <v>1021.2014163117185</v>
      </c>
      <c r="CB248" s="720">
        <f t="shared" si="70"/>
        <v>1021.2014163117185</v>
      </c>
      <c r="CC248" s="720">
        <f t="shared" si="70"/>
        <v>1021.2014163117185</v>
      </c>
      <c r="CD248" s="720">
        <f t="shared" si="70"/>
        <v>1021.2014163117185</v>
      </c>
      <c r="CE248" s="720">
        <f t="shared" si="70"/>
        <v>1407.2014163117185</v>
      </c>
      <c r="CF248" s="720">
        <f t="shared" si="70"/>
        <v>1407.2014163117185</v>
      </c>
      <c r="CG248" s="720">
        <f t="shared" si="70"/>
        <v>1407.2014163117185</v>
      </c>
      <c r="CH248" s="720">
        <f t="shared" si="70"/>
        <v>1407.2014163117185</v>
      </c>
      <c r="CI248" s="720">
        <f t="shared" si="70"/>
        <v>1407.2014163117185</v>
      </c>
      <c r="CJ248" s="720">
        <f t="shared" si="70"/>
        <v>1021.2014163117185</v>
      </c>
      <c r="CK248" s="720">
        <f t="shared" ref="CK248:DW248" si="71">SUM(CK237:CK247)</f>
        <v>1021.2014163117185</v>
      </c>
      <c r="CL248" s="720">
        <f t="shared" si="71"/>
        <v>1021.2014163117185</v>
      </c>
      <c r="CM248" s="720">
        <f t="shared" si="71"/>
        <v>1021.2014163117185</v>
      </c>
      <c r="CN248" s="720">
        <f t="shared" si="71"/>
        <v>1021.2014163117185</v>
      </c>
      <c r="CO248" s="720">
        <f t="shared" si="71"/>
        <v>1021.2014163117185</v>
      </c>
      <c r="CP248" s="720">
        <f t="shared" si="71"/>
        <v>1021.2014163117185</v>
      </c>
      <c r="CQ248" s="720">
        <f t="shared" si="71"/>
        <v>1021.2014163117185</v>
      </c>
      <c r="CR248" s="720">
        <f t="shared" si="71"/>
        <v>1021.2014163117185</v>
      </c>
      <c r="CS248" s="720">
        <f t="shared" si="71"/>
        <v>1021.2014163117185</v>
      </c>
      <c r="CT248" s="720">
        <f t="shared" si="71"/>
        <v>1021.2014163117185</v>
      </c>
      <c r="CU248" s="720">
        <f t="shared" si="71"/>
        <v>1407.2014163117185</v>
      </c>
      <c r="CV248" s="720">
        <f t="shared" si="71"/>
        <v>1407.2014163117185</v>
      </c>
      <c r="CW248" s="720">
        <f t="shared" si="71"/>
        <v>1407.2014163117185</v>
      </c>
      <c r="CX248" s="720">
        <f t="shared" si="71"/>
        <v>1407.2014163117185</v>
      </c>
      <c r="CY248" s="721">
        <f t="shared" si="71"/>
        <v>1407.2014163117185</v>
      </c>
      <c r="CZ248" s="721">
        <f t="shared" si="71"/>
        <v>0</v>
      </c>
      <c r="DA248" s="721">
        <f t="shared" si="71"/>
        <v>0</v>
      </c>
      <c r="DB248" s="721">
        <f t="shared" si="71"/>
        <v>0</v>
      </c>
      <c r="DC248" s="721">
        <f t="shared" si="71"/>
        <v>0</v>
      </c>
      <c r="DD248" s="721">
        <f t="shared" si="71"/>
        <v>0</v>
      </c>
      <c r="DE248" s="721">
        <f t="shared" si="71"/>
        <v>0</v>
      </c>
      <c r="DF248" s="721">
        <f t="shared" si="71"/>
        <v>0</v>
      </c>
      <c r="DG248" s="721">
        <f t="shared" si="71"/>
        <v>0</v>
      </c>
      <c r="DH248" s="721">
        <f t="shared" si="71"/>
        <v>0</v>
      </c>
      <c r="DI248" s="721">
        <f t="shared" si="71"/>
        <v>0</v>
      </c>
      <c r="DJ248" s="721">
        <f t="shared" si="71"/>
        <v>0</v>
      </c>
      <c r="DK248" s="721">
        <f t="shared" si="71"/>
        <v>0</v>
      </c>
      <c r="DL248" s="721">
        <f t="shared" si="71"/>
        <v>0</v>
      </c>
      <c r="DM248" s="721">
        <f t="shared" si="71"/>
        <v>0</v>
      </c>
      <c r="DN248" s="721">
        <f t="shared" si="71"/>
        <v>0</v>
      </c>
      <c r="DO248" s="721">
        <f t="shared" si="71"/>
        <v>0</v>
      </c>
      <c r="DP248" s="721">
        <f t="shared" si="71"/>
        <v>0</v>
      </c>
      <c r="DQ248" s="721">
        <f t="shared" si="71"/>
        <v>0</v>
      </c>
      <c r="DR248" s="721">
        <f t="shared" si="71"/>
        <v>0</v>
      </c>
      <c r="DS248" s="721">
        <f t="shared" si="71"/>
        <v>0</v>
      </c>
      <c r="DT248" s="721">
        <f t="shared" si="71"/>
        <v>0</v>
      </c>
      <c r="DU248" s="721">
        <f t="shared" si="71"/>
        <v>0</v>
      </c>
      <c r="DV248" s="721">
        <f t="shared" si="71"/>
        <v>0</v>
      </c>
      <c r="DW248" s="721">
        <f t="shared" si="71"/>
        <v>0</v>
      </c>
    </row>
    <row r="249" spans="2:127" ht="51" x14ac:dyDescent="0.2">
      <c r="B249" s="693"/>
      <c r="C249" s="830" t="s">
        <v>785</v>
      </c>
      <c r="D249" s="817" t="s">
        <v>786</v>
      </c>
      <c r="E249" s="818" t="s">
        <v>559</v>
      </c>
      <c r="F249" s="819" t="s">
        <v>780</v>
      </c>
      <c r="G249" s="820" t="s">
        <v>781</v>
      </c>
      <c r="H249" s="821" t="s">
        <v>495</v>
      </c>
      <c r="I249" s="822">
        <f>MAX(X249:AV249)</f>
        <v>11.009291873674211</v>
      </c>
      <c r="J249" s="821">
        <f>SUMPRODUCT($X$2:$CY$2,$X249:$CY249)*365</f>
        <v>85635.607990896082</v>
      </c>
      <c r="K249" s="821">
        <f>SUMPRODUCT($X$2:$CY$2,$X250:$CY250)+SUMPRODUCT($X$2:$CY$2,$X251:$CY251)+SUMPRODUCT($X$2:$CY$2,$X252:$CY252)</f>
        <v>46277.250176231304</v>
      </c>
      <c r="L249" s="821">
        <f>SUMPRODUCT($X$2:$CY$2,$X253:$CY253) +SUMPRODUCT($X$2:$CY$2,$X254:$CY254)</f>
        <v>0</v>
      </c>
      <c r="M249" s="821">
        <f>SUMPRODUCT($X$2:$CY$2,$X255:$CY255)</f>
        <v>0</v>
      </c>
      <c r="N249" s="821">
        <f>SUMPRODUCT($X$2:$CY$2,$X258:$CY258) +SUMPRODUCT($X$2:$CY$2,$X259:$CY259)</f>
        <v>0</v>
      </c>
      <c r="O249" s="821">
        <f>SUMPRODUCT($X$2:$CY$2,$X256:$CY256) +SUMPRODUCT($X$2:$CY$2,$X257:$CY257) +SUMPRODUCT($X$2:$CY$2,$X260:$CY260)</f>
        <v>0</v>
      </c>
      <c r="P249" s="821">
        <f>SUM(K249:O249)</f>
        <v>46277.250176231304</v>
      </c>
      <c r="Q249" s="821">
        <f>(SUM(K249:M249)*100000)/(J249*1000)</f>
        <v>54.039728638525041</v>
      </c>
      <c r="R249" s="823">
        <f>(P249*100000)/(J249*1000)</f>
        <v>54.039728638525041</v>
      </c>
      <c r="S249" s="824" t="s">
        <v>782</v>
      </c>
      <c r="T249" s="825" t="s">
        <v>782</v>
      </c>
      <c r="U249" s="778" t="s">
        <v>496</v>
      </c>
      <c r="V249" s="708" t="s">
        <v>124</v>
      </c>
      <c r="W249" s="779" t="s">
        <v>75</v>
      </c>
      <c r="X249" s="826"/>
      <c r="Y249" s="826">
        <v>0.98604048403394029</v>
      </c>
      <c r="Z249" s="826">
        <v>1.9809135001730171</v>
      </c>
      <c r="AA249" s="826">
        <v>2.9702186638847587</v>
      </c>
      <c r="AB249" s="826">
        <v>3.9580338794044376</v>
      </c>
      <c r="AC249" s="826">
        <v>4.9475175339465967</v>
      </c>
      <c r="AD249" s="826">
        <v>5.0558081386479046</v>
      </c>
      <c r="AE249" s="826">
        <v>5.1717742768004422</v>
      </c>
      <c r="AF249" s="826">
        <v>5.2814349509640266</v>
      </c>
      <c r="AG249" s="826">
        <v>5.3910891900142968</v>
      </c>
      <c r="AH249" s="826">
        <v>5.5054577335656383</v>
      </c>
      <c r="AI249" s="826">
        <v>6.4037997041366248</v>
      </c>
      <c r="AJ249" s="826">
        <v>7.3099774751891466</v>
      </c>
      <c r="AK249" s="826">
        <v>8.2150322642286664</v>
      </c>
      <c r="AL249" s="826">
        <v>9.1131609756247585</v>
      </c>
      <c r="AM249" s="826">
        <v>10.012534697048814</v>
      </c>
      <c r="AN249" s="826">
        <v>10.120546638817775</v>
      </c>
      <c r="AO249" s="826">
        <v>10.229752673083588</v>
      </c>
      <c r="AP249" s="826">
        <v>10.348744903763896</v>
      </c>
      <c r="AQ249" s="826">
        <v>10.457544387348443</v>
      </c>
      <c r="AR249" s="826">
        <v>10.566181227533384</v>
      </c>
      <c r="AS249" s="826">
        <v>10.679431485356314</v>
      </c>
      <c r="AT249" s="826">
        <v>10.787643797971644</v>
      </c>
      <c r="AU249" s="826">
        <v>10.895654541603243</v>
      </c>
      <c r="AV249" s="826">
        <v>11.009291873674211</v>
      </c>
      <c r="AW249" s="826">
        <v>11.116744145285455</v>
      </c>
      <c r="AX249" s="826">
        <v>11.116744145285455</v>
      </c>
      <c r="AY249" s="826">
        <v>11.116744145285455</v>
      </c>
      <c r="AZ249" s="826">
        <v>11.116744145285455</v>
      </c>
      <c r="BA249" s="826">
        <v>11.116744145285455</v>
      </c>
      <c r="BB249" s="826">
        <v>11.116744145285455</v>
      </c>
      <c r="BC249" s="826">
        <v>11.116744145285455</v>
      </c>
      <c r="BD249" s="826">
        <v>11.116744145285455</v>
      </c>
      <c r="BE249" s="826">
        <v>11.116744145285455</v>
      </c>
      <c r="BF249" s="826">
        <v>11.116744145285455</v>
      </c>
      <c r="BG249" s="826">
        <v>11.116744145285455</v>
      </c>
      <c r="BH249" s="826">
        <v>11.116744145285455</v>
      </c>
      <c r="BI249" s="826">
        <v>11.116744145285455</v>
      </c>
      <c r="BJ249" s="826">
        <v>11.116744145285455</v>
      </c>
      <c r="BK249" s="826">
        <v>11.116744145285455</v>
      </c>
      <c r="BL249" s="826">
        <v>11.116744145285455</v>
      </c>
      <c r="BM249" s="826">
        <v>11.116744145285455</v>
      </c>
      <c r="BN249" s="826">
        <v>11.116744145285455</v>
      </c>
      <c r="BO249" s="826">
        <v>11.116744145285455</v>
      </c>
      <c r="BP249" s="826">
        <v>11.116744145285455</v>
      </c>
      <c r="BQ249" s="826">
        <v>11.116744145285455</v>
      </c>
      <c r="BR249" s="826">
        <v>11.116744145285455</v>
      </c>
      <c r="BS249" s="826">
        <v>11.116744145285455</v>
      </c>
      <c r="BT249" s="826">
        <v>11.116744145285455</v>
      </c>
      <c r="BU249" s="826">
        <v>11.116744145285455</v>
      </c>
      <c r="BV249" s="826">
        <v>11.116744145285455</v>
      </c>
      <c r="BW249" s="826">
        <v>11.116744145285455</v>
      </c>
      <c r="BX249" s="826">
        <v>11.116744145285455</v>
      </c>
      <c r="BY249" s="826">
        <v>11.116744145285455</v>
      </c>
      <c r="BZ249" s="826">
        <v>11.116744145285455</v>
      </c>
      <c r="CA249" s="826">
        <v>11.116744145285455</v>
      </c>
      <c r="CB249" s="826">
        <v>11.116744145285455</v>
      </c>
      <c r="CC249" s="826">
        <v>11.116744145285455</v>
      </c>
      <c r="CD249" s="826">
        <v>11.116744145285455</v>
      </c>
      <c r="CE249" s="831">
        <v>11.116744145285455</v>
      </c>
      <c r="CF249" s="831">
        <v>11.116744145285455</v>
      </c>
      <c r="CG249" s="831">
        <v>11.116744145285455</v>
      </c>
      <c r="CH249" s="831">
        <v>11.116744145285455</v>
      </c>
      <c r="CI249" s="831">
        <v>11.116744145285455</v>
      </c>
      <c r="CJ249" s="831">
        <v>11.116744145285455</v>
      </c>
      <c r="CK249" s="831">
        <v>11.116744145285455</v>
      </c>
      <c r="CL249" s="831">
        <v>11.116744145285455</v>
      </c>
      <c r="CM249" s="831">
        <v>11.116744145285455</v>
      </c>
      <c r="CN249" s="831">
        <v>11.116744145285455</v>
      </c>
      <c r="CO249" s="831">
        <v>11.116744145285455</v>
      </c>
      <c r="CP249" s="831">
        <v>11.116744145285455</v>
      </c>
      <c r="CQ249" s="831">
        <v>11.116744145285455</v>
      </c>
      <c r="CR249" s="831">
        <v>11.116744145285455</v>
      </c>
      <c r="CS249" s="831">
        <v>11.116744145285455</v>
      </c>
      <c r="CT249" s="831">
        <v>11.116744145285455</v>
      </c>
      <c r="CU249" s="831">
        <v>11.116744145285455</v>
      </c>
      <c r="CV249" s="831">
        <v>11.116744145285455</v>
      </c>
      <c r="CW249" s="831">
        <v>11.116744145285455</v>
      </c>
      <c r="CX249" s="831">
        <v>11.116744145285455</v>
      </c>
      <c r="CY249" s="832">
        <v>11.116744145285455</v>
      </c>
      <c r="CZ249" s="831"/>
      <c r="DA249" s="831"/>
      <c r="DB249" s="831"/>
      <c r="DC249" s="831"/>
      <c r="DD249" s="831"/>
      <c r="DE249" s="831"/>
      <c r="DF249" s="831"/>
      <c r="DG249" s="831"/>
      <c r="DH249" s="831"/>
      <c r="DI249" s="831"/>
      <c r="DJ249" s="831"/>
      <c r="DK249" s="831"/>
      <c r="DL249" s="831"/>
      <c r="DM249" s="831"/>
      <c r="DN249" s="831"/>
      <c r="DO249" s="831"/>
      <c r="DP249" s="831"/>
      <c r="DQ249" s="831"/>
      <c r="DR249" s="831"/>
      <c r="DS249" s="831"/>
      <c r="DT249" s="831"/>
      <c r="DU249" s="831"/>
      <c r="DV249" s="831"/>
      <c r="DW249" s="826"/>
    </row>
    <row r="250" spans="2:127" x14ac:dyDescent="0.2">
      <c r="B250" s="694"/>
      <c r="C250" s="695"/>
      <c r="D250" s="696"/>
      <c r="E250" s="697"/>
      <c r="F250" s="697"/>
      <c r="G250" s="696"/>
      <c r="H250" s="697"/>
      <c r="I250" s="697"/>
      <c r="J250" s="697"/>
      <c r="K250" s="697"/>
      <c r="L250" s="697"/>
      <c r="M250" s="697"/>
      <c r="N250" s="697"/>
      <c r="O250" s="697"/>
      <c r="P250" s="697"/>
      <c r="Q250" s="697"/>
      <c r="R250" s="698"/>
      <c r="S250" s="697"/>
      <c r="T250" s="697"/>
      <c r="U250" s="707" t="s">
        <v>497</v>
      </c>
      <c r="V250" s="708" t="s">
        <v>124</v>
      </c>
      <c r="W250" s="779" t="s">
        <v>498</v>
      </c>
      <c r="X250" s="826">
        <v>2201.482</v>
      </c>
      <c r="Y250" s="826">
        <v>2462.7175999999999</v>
      </c>
      <c r="Z250" s="826">
        <v>2337.6702</v>
      </c>
      <c r="AA250" s="826">
        <v>2353.7125999999998</v>
      </c>
      <c r="AB250" s="826">
        <v>2369.8127999999997</v>
      </c>
      <c r="AC250" s="826">
        <v>410.678</v>
      </c>
      <c r="AD250" s="826">
        <v>427.96200000000027</v>
      </c>
      <c r="AE250" s="826">
        <v>446.6586000000006</v>
      </c>
      <c r="AF250" s="826">
        <v>465.30519999999984</v>
      </c>
      <c r="AG250" s="826">
        <v>484.90059999999971</v>
      </c>
      <c r="AH250" s="826">
        <v>770.356437936264</v>
      </c>
      <c r="AI250" s="826">
        <v>900.70851532432835</v>
      </c>
      <c r="AJ250" s="826">
        <v>1033.2460505326762</v>
      </c>
      <c r="AK250" s="826">
        <v>1171.4179589954999</v>
      </c>
      <c r="AL250" s="826">
        <v>1313.228745671493</v>
      </c>
      <c r="AM250" s="826">
        <v>1565.599416311718</v>
      </c>
      <c r="AN250" s="826">
        <v>1592.3602163117187</v>
      </c>
      <c r="AO250" s="826">
        <v>1619.0788163117188</v>
      </c>
      <c r="AP250" s="826">
        <v>1647.6360163117181</v>
      </c>
      <c r="AQ250" s="826">
        <v>1676.4682163117184</v>
      </c>
      <c r="AR250" s="826">
        <v>1320.3958163117186</v>
      </c>
      <c r="AS250" s="826">
        <v>1353.7482163117186</v>
      </c>
      <c r="AT250" s="826">
        <v>1386.1244163117185</v>
      </c>
      <c r="AU250" s="826">
        <v>1422.2298163117189</v>
      </c>
      <c r="AV250" s="826">
        <v>1457.5762163117183</v>
      </c>
      <c r="AW250" s="826">
        <v>895.32730400402602</v>
      </c>
      <c r="AX250" s="826">
        <v>895.83279169633374</v>
      </c>
      <c r="AY250" s="826">
        <v>896.33827938864147</v>
      </c>
      <c r="AZ250" s="826">
        <v>896.84376708094919</v>
      </c>
      <c r="BA250" s="826">
        <v>897.34925477325692</v>
      </c>
      <c r="BB250" s="826">
        <v>1283.8547424655646</v>
      </c>
      <c r="BC250" s="826">
        <v>1284.3602301578724</v>
      </c>
      <c r="BD250" s="826">
        <v>1284.8657178501801</v>
      </c>
      <c r="BE250" s="826">
        <v>1285.3712055424878</v>
      </c>
      <c r="BF250" s="826">
        <v>1285.8766932347955</v>
      </c>
      <c r="BG250" s="826">
        <v>900.38218092710326</v>
      </c>
      <c r="BH250" s="826">
        <v>900.88766861941099</v>
      </c>
      <c r="BI250" s="826">
        <v>901.39315631171871</v>
      </c>
      <c r="BJ250" s="826">
        <v>901.89864400402644</v>
      </c>
      <c r="BK250" s="826">
        <v>902.40413169633416</v>
      </c>
      <c r="BL250" s="826">
        <v>902.90961938864189</v>
      </c>
      <c r="BM250" s="826">
        <v>903.41510708094961</v>
      </c>
      <c r="BN250" s="826">
        <v>903.92059477325733</v>
      </c>
      <c r="BO250" s="826">
        <v>904.42608246556506</v>
      </c>
      <c r="BP250" s="826">
        <v>904.93157015787278</v>
      </c>
      <c r="BQ250" s="826">
        <v>1291.4370578501805</v>
      </c>
      <c r="BR250" s="826">
        <v>1291.9425455424882</v>
      </c>
      <c r="BS250" s="826">
        <v>1292.448033234796</v>
      </c>
      <c r="BT250" s="826">
        <v>1292.9535209271037</v>
      </c>
      <c r="BU250" s="826">
        <v>1293.4590086194114</v>
      </c>
      <c r="BV250" s="826">
        <v>907.96449631171913</v>
      </c>
      <c r="BW250" s="826">
        <v>908.46998400402686</v>
      </c>
      <c r="BX250" s="826">
        <v>908.97547169633458</v>
      </c>
      <c r="BY250" s="826">
        <v>909.4809593886423</v>
      </c>
      <c r="BZ250" s="826">
        <v>909.98644708095003</v>
      </c>
      <c r="CA250" s="826">
        <v>910.49193477325775</v>
      </c>
      <c r="CB250" s="826">
        <v>910.99742246556548</v>
      </c>
      <c r="CC250" s="826">
        <v>911.5029101578732</v>
      </c>
      <c r="CD250" s="826">
        <v>912.00839785018093</v>
      </c>
      <c r="CE250" s="831">
        <v>1298.5138855424887</v>
      </c>
      <c r="CF250" s="831">
        <v>1299.0193732347964</v>
      </c>
      <c r="CG250" s="831">
        <v>1299.5248609271041</v>
      </c>
      <c r="CH250" s="831">
        <v>1300.0303486194118</v>
      </c>
      <c r="CI250" s="831">
        <v>1300.5358363117195</v>
      </c>
      <c r="CJ250" s="831">
        <v>915.04132400402727</v>
      </c>
      <c r="CK250" s="831">
        <v>915.546811696335</v>
      </c>
      <c r="CL250" s="831">
        <v>916.05229938864272</v>
      </c>
      <c r="CM250" s="831">
        <v>916.55778708095045</v>
      </c>
      <c r="CN250" s="831">
        <v>917.06327477325817</v>
      </c>
      <c r="CO250" s="831">
        <v>917.5687624655659</v>
      </c>
      <c r="CP250" s="831">
        <v>918.07425015787362</v>
      </c>
      <c r="CQ250" s="831">
        <v>918.57973785018135</v>
      </c>
      <c r="CR250" s="831">
        <v>919.08522554248907</v>
      </c>
      <c r="CS250" s="831">
        <v>919.59071323479679</v>
      </c>
      <c r="CT250" s="831">
        <v>920.09620092710452</v>
      </c>
      <c r="CU250" s="831">
        <v>1306.6016886194122</v>
      </c>
      <c r="CV250" s="831">
        <v>1307.10717631172</v>
      </c>
      <c r="CW250" s="831">
        <v>1307.6126640040277</v>
      </c>
      <c r="CX250" s="831">
        <v>1308.1181516963354</v>
      </c>
      <c r="CY250" s="832">
        <v>1308.6236393886431</v>
      </c>
      <c r="CZ250" s="831"/>
      <c r="DA250" s="831"/>
      <c r="DB250" s="831"/>
      <c r="DC250" s="831"/>
      <c r="DD250" s="831"/>
      <c r="DE250" s="831"/>
      <c r="DF250" s="831"/>
      <c r="DG250" s="831"/>
      <c r="DH250" s="831"/>
      <c r="DI250" s="831"/>
      <c r="DJ250" s="831"/>
      <c r="DK250" s="831"/>
      <c r="DL250" s="831"/>
      <c r="DM250" s="831"/>
      <c r="DN250" s="831"/>
      <c r="DO250" s="831"/>
      <c r="DP250" s="831"/>
      <c r="DQ250" s="831"/>
      <c r="DR250" s="831"/>
      <c r="DS250" s="831"/>
      <c r="DT250" s="831"/>
      <c r="DU250" s="831"/>
      <c r="DV250" s="831"/>
      <c r="DW250" s="826"/>
    </row>
    <row r="251" spans="2:127" x14ac:dyDescent="0.2">
      <c r="B251" s="699"/>
      <c r="C251" s="700"/>
      <c r="D251" s="701"/>
      <c r="E251" s="701"/>
      <c r="F251" s="701"/>
      <c r="G251" s="701"/>
      <c r="H251" s="701"/>
      <c r="I251" s="701"/>
      <c r="J251" s="701"/>
      <c r="K251" s="701"/>
      <c r="L251" s="701"/>
      <c r="M251" s="701"/>
      <c r="N251" s="701"/>
      <c r="O251" s="701"/>
      <c r="P251" s="701"/>
      <c r="Q251" s="701"/>
      <c r="R251" s="702"/>
      <c r="S251" s="701"/>
      <c r="T251" s="701"/>
      <c r="U251" s="707" t="s">
        <v>499</v>
      </c>
      <c r="V251" s="708" t="s">
        <v>124</v>
      </c>
      <c r="W251" s="779" t="s">
        <v>498</v>
      </c>
      <c r="X251" s="826"/>
      <c r="Y251" s="826"/>
      <c r="Z251" s="826"/>
      <c r="AA251" s="826"/>
      <c r="AB251" s="826"/>
      <c r="AC251" s="826"/>
      <c r="AD251" s="826"/>
      <c r="AE251" s="826"/>
      <c r="AF251" s="826"/>
      <c r="AG251" s="826"/>
      <c r="AH251" s="826"/>
      <c r="AI251" s="826"/>
      <c r="AJ251" s="826"/>
      <c r="AK251" s="826"/>
      <c r="AL251" s="826"/>
      <c r="AM251" s="826"/>
      <c r="AN251" s="826"/>
      <c r="AO251" s="826"/>
      <c r="AP251" s="826"/>
      <c r="AQ251" s="826"/>
      <c r="AR251" s="826"/>
      <c r="AS251" s="826"/>
      <c r="AT251" s="826"/>
      <c r="AU251" s="826"/>
      <c r="AV251" s="826"/>
      <c r="AW251" s="826"/>
      <c r="AX251" s="826"/>
      <c r="AY251" s="826"/>
      <c r="AZ251" s="826"/>
      <c r="BA251" s="826"/>
      <c r="BB251" s="826"/>
      <c r="BC251" s="826"/>
      <c r="BD251" s="826"/>
      <c r="BE251" s="826"/>
      <c r="BF251" s="826"/>
      <c r="BG251" s="826"/>
      <c r="BH251" s="826"/>
      <c r="BI251" s="826"/>
      <c r="BJ251" s="826"/>
      <c r="BK251" s="826"/>
      <c r="BL251" s="826"/>
      <c r="BM251" s="826"/>
      <c r="BN251" s="826"/>
      <c r="BO251" s="826"/>
      <c r="BP251" s="826"/>
      <c r="BQ251" s="826"/>
      <c r="BR251" s="826"/>
      <c r="BS251" s="826"/>
      <c r="BT251" s="826"/>
      <c r="BU251" s="826"/>
      <c r="BV251" s="826"/>
      <c r="BW251" s="826"/>
      <c r="BX251" s="826"/>
      <c r="BY251" s="826"/>
      <c r="BZ251" s="826"/>
      <c r="CA251" s="826"/>
      <c r="CB251" s="826"/>
      <c r="CC251" s="826"/>
      <c r="CD251" s="826"/>
      <c r="CE251" s="831"/>
      <c r="CF251" s="831"/>
      <c r="CG251" s="831"/>
      <c r="CH251" s="831"/>
      <c r="CI251" s="831"/>
      <c r="CJ251" s="831"/>
      <c r="CK251" s="831"/>
      <c r="CL251" s="831"/>
      <c r="CM251" s="831"/>
      <c r="CN251" s="831"/>
      <c r="CO251" s="831"/>
      <c r="CP251" s="831"/>
      <c r="CQ251" s="831"/>
      <c r="CR251" s="831"/>
      <c r="CS251" s="831"/>
      <c r="CT251" s="831"/>
      <c r="CU251" s="831"/>
      <c r="CV251" s="831"/>
      <c r="CW251" s="831"/>
      <c r="CX251" s="831"/>
      <c r="CY251" s="832"/>
      <c r="CZ251" s="831"/>
      <c r="DA251" s="831"/>
      <c r="DB251" s="831"/>
      <c r="DC251" s="831"/>
      <c r="DD251" s="831"/>
      <c r="DE251" s="831"/>
      <c r="DF251" s="831"/>
      <c r="DG251" s="831"/>
      <c r="DH251" s="831"/>
      <c r="DI251" s="831"/>
      <c r="DJ251" s="831"/>
      <c r="DK251" s="831"/>
      <c r="DL251" s="831"/>
      <c r="DM251" s="831"/>
      <c r="DN251" s="831"/>
      <c r="DO251" s="831"/>
      <c r="DP251" s="831"/>
      <c r="DQ251" s="831"/>
      <c r="DR251" s="831"/>
      <c r="DS251" s="831"/>
      <c r="DT251" s="831"/>
      <c r="DU251" s="831"/>
      <c r="DV251" s="831"/>
      <c r="DW251" s="826"/>
    </row>
    <row r="252" spans="2:127" x14ac:dyDescent="0.2">
      <c r="B252" s="699"/>
      <c r="C252" s="700"/>
      <c r="D252" s="701"/>
      <c r="E252" s="701"/>
      <c r="F252" s="701"/>
      <c r="G252" s="701"/>
      <c r="H252" s="701"/>
      <c r="I252" s="701"/>
      <c r="J252" s="701"/>
      <c r="K252" s="701"/>
      <c r="L252" s="701"/>
      <c r="M252" s="701"/>
      <c r="N252" s="701"/>
      <c r="O252" s="701"/>
      <c r="P252" s="701"/>
      <c r="Q252" s="701"/>
      <c r="R252" s="702"/>
      <c r="S252" s="701"/>
      <c r="T252" s="701"/>
      <c r="U252" s="707" t="s">
        <v>772</v>
      </c>
      <c r="V252" s="708" t="s">
        <v>124</v>
      </c>
      <c r="W252" s="779" t="s">
        <v>498</v>
      </c>
      <c r="X252" s="826">
        <v>79.253352000000007</v>
      </c>
      <c r="Y252" s="826">
        <v>156.32616959999999</v>
      </c>
      <c r="Z252" s="826">
        <v>228.89289600000001</v>
      </c>
      <c r="AA252" s="826">
        <v>302.00964479999993</v>
      </c>
      <c r="AB252" s="826">
        <v>375.67641599999996</v>
      </c>
      <c r="AC252" s="826">
        <v>378.79320959999995</v>
      </c>
      <c r="AD252" s="826">
        <v>382.52113919999994</v>
      </c>
      <c r="AE252" s="826">
        <v>386.89076159999991</v>
      </c>
      <c r="AF252" s="826">
        <v>391.90207679999992</v>
      </c>
      <c r="AG252" s="826">
        <v>397.61619839999992</v>
      </c>
      <c r="AH252" s="826">
        <v>397.61619839999992</v>
      </c>
      <c r="AI252" s="826">
        <v>397.61619839999992</v>
      </c>
      <c r="AJ252" s="826">
        <v>397.61619839999992</v>
      </c>
      <c r="AK252" s="826">
        <v>397.61619839999992</v>
      </c>
      <c r="AL252" s="826">
        <v>397.61619839999992</v>
      </c>
      <c r="AM252" s="826">
        <v>397.61619839999992</v>
      </c>
      <c r="AN252" s="826">
        <v>397.61619839999992</v>
      </c>
      <c r="AO252" s="826">
        <v>397.61619839999992</v>
      </c>
      <c r="AP252" s="826">
        <v>397.61619839999992</v>
      </c>
      <c r="AQ252" s="826">
        <v>397.61619839999992</v>
      </c>
      <c r="AR252" s="826">
        <v>397.61619839999992</v>
      </c>
      <c r="AS252" s="826">
        <v>397.61619839999992</v>
      </c>
      <c r="AT252" s="826">
        <v>397.61619839999992</v>
      </c>
      <c r="AU252" s="826">
        <v>397.61619839999992</v>
      </c>
      <c r="AV252" s="826">
        <v>397.61619839999992</v>
      </c>
      <c r="AW252" s="826">
        <v>397.61619839999992</v>
      </c>
      <c r="AX252" s="826">
        <v>397.61619839999992</v>
      </c>
      <c r="AY252" s="826">
        <v>397.61619839999992</v>
      </c>
      <c r="AZ252" s="826">
        <v>397.61619839999992</v>
      </c>
      <c r="BA252" s="826">
        <v>397.61619839999992</v>
      </c>
      <c r="BB252" s="826">
        <v>397.61619839999992</v>
      </c>
      <c r="BC252" s="826">
        <v>397.61619839999992</v>
      </c>
      <c r="BD252" s="826">
        <v>397.61619839999992</v>
      </c>
      <c r="BE252" s="826">
        <v>397.61619839999992</v>
      </c>
      <c r="BF252" s="826">
        <v>397.61619839999992</v>
      </c>
      <c r="BG252" s="826">
        <v>397.61619839999992</v>
      </c>
      <c r="BH252" s="826">
        <v>397.61619839999992</v>
      </c>
      <c r="BI252" s="826">
        <v>397.61619839999992</v>
      </c>
      <c r="BJ252" s="826">
        <v>397.61619839999992</v>
      </c>
      <c r="BK252" s="826">
        <v>397.61619839999992</v>
      </c>
      <c r="BL252" s="826">
        <v>397.61619839999992</v>
      </c>
      <c r="BM252" s="826">
        <v>397.61619839999992</v>
      </c>
      <c r="BN252" s="826">
        <v>397.61619839999992</v>
      </c>
      <c r="BO252" s="826">
        <v>397.61619839999992</v>
      </c>
      <c r="BP252" s="826">
        <v>397.61619839999992</v>
      </c>
      <c r="BQ252" s="826">
        <v>397.61619839999992</v>
      </c>
      <c r="BR252" s="826">
        <v>397.61619839999992</v>
      </c>
      <c r="BS252" s="826">
        <v>397.61619839999992</v>
      </c>
      <c r="BT252" s="826">
        <v>397.61619839999992</v>
      </c>
      <c r="BU252" s="826">
        <v>397.61619839999992</v>
      </c>
      <c r="BV252" s="826">
        <v>397.61619839999992</v>
      </c>
      <c r="BW252" s="826">
        <v>397.61619839999992</v>
      </c>
      <c r="BX252" s="826">
        <v>397.61619839999992</v>
      </c>
      <c r="BY252" s="826">
        <v>397.61619839999992</v>
      </c>
      <c r="BZ252" s="826">
        <v>397.61619839999992</v>
      </c>
      <c r="CA252" s="826">
        <v>397.61619839999992</v>
      </c>
      <c r="CB252" s="826">
        <v>397.61619839999992</v>
      </c>
      <c r="CC252" s="826">
        <v>397.61619839999992</v>
      </c>
      <c r="CD252" s="826">
        <v>397.61619839999992</v>
      </c>
      <c r="CE252" s="831">
        <v>397.61619839999992</v>
      </c>
      <c r="CF252" s="831">
        <v>397.61619839999992</v>
      </c>
      <c r="CG252" s="831">
        <v>397.61619839999992</v>
      </c>
      <c r="CH252" s="831">
        <v>397.61619839999992</v>
      </c>
      <c r="CI252" s="831">
        <v>397.61619839999992</v>
      </c>
      <c r="CJ252" s="831">
        <v>397.61619839999992</v>
      </c>
      <c r="CK252" s="831">
        <v>397.61619839999992</v>
      </c>
      <c r="CL252" s="831">
        <v>397.61619839999992</v>
      </c>
      <c r="CM252" s="831">
        <v>397.61619839999992</v>
      </c>
      <c r="CN252" s="831">
        <v>397.61619839999992</v>
      </c>
      <c r="CO252" s="831">
        <v>397.61619839999992</v>
      </c>
      <c r="CP252" s="831">
        <v>397.61619839999992</v>
      </c>
      <c r="CQ252" s="831">
        <v>397.61619839999992</v>
      </c>
      <c r="CR252" s="831">
        <v>397.61619839999992</v>
      </c>
      <c r="CS252" s="831">
        <v>397.61619839999992</v>
      </c>
      <c r="CT252" s="831">
        <v>397.61619839999992</v>
      </c>
      <c r="CU252" s="831">
        <v>397.61619839999992</v>
      </c>
      <c r="CV252" s="831">
        <v>397.61619839999992</v>
      </c>
      <c r="CW252" s="831">
        <v>397.61619839999992</v>
      </c>
      <c r="CX252" s="831">
        <v>397.61619839999992</v>
      </c>
      <c r="CY252" s="832">
        <v>397.61619839999992</v>
      </c>
      <c r="CZ252" s="831"/>
      <c r="DA252" s="831"/>
      <c r="DB252" s="831"/>
      <c r="DC252" s="831"/>
      <c r="DD252" s="831"/>
      <c r="DE252" s="831"/>
      <c r="DF252" s="831"/>
      <c r="DG252" s="831"/>
      <c r="DH252" s="831"/>
      <c r="DI252" s="831"/>
      <c r="DJ252" s="831"/>
      <c r="DK252" s="831"/>
      <c r="DL252" s="831"/>
      <c r="DM252" s="831"/>
      <c r="DN252" s="831"/>
      <c r="DO252" s="831"/>
      <c r="DP252" s="831"/>
      <c r="DQ252" s="831"/>
      <c r="DR252" s="831"/>
      <c r="DS252" s="831"/>
      <c r="DT252" s="831"/>
      <c r="DU252" s="831"/>
      <c r="DV252" s="831"/>
      <c r="DW252" s="826"/>
    </row>
    <row r="253" spans="2:127" x14ac:dyDescent="0.2">
      <c r="B253" s="703"/>
      <c r="C253" s="827"/>
      <c r="D253" s="809"/>
      <c r="E253" s="809"/>
      <c r="F253" s="809"/>
      <c r="G253" s="809"/>
      <c r="H253" s="809"/>
      <c r="I253" s="809"/>
      <c r="J253" s="809"/>
      <c r="K253" s="809"/>
      <c r="L253" s="809"/>
      <c r="M253" s="809"/>
      <c r="N253" s="809"/>
      <c r="O253" s="809"/>
      <c r="P253" s="809"/>
      <c r="Q253" s="809"/>
      <c r="R253" s="828"/>
      <c r="S253" s="809"/>
      <c r="T253" s="809"/>
      <c r="U253" s="707" t="s">
        <v>500</v>
      </c>
      <c r="V253" s="708" t="s">
        <v>124</v>
      </c>
      <c r="W253" s="709" t="s">
        <v>498</v>
      </c>
      <c r="X253" s="826"/>
      <c r="Y253" s="826"/>
      <c r="Z253" s="826"/>
      <c r="AA253" s="826"/>
      <c r="AB253" s="826"/>
      <c r="AC253" s="826"/>
      <c r="AD253" s="826"/>
      <c r="AE253" s="826"/>
      <c r="AF253" s="826"/>
      <c r="AG253" s="826"/>
      <c r="AH253" s="826"/>
      <c r="AI253" s="826"/>
      <c r="AJ253" s="826"/>
      <c r="AK253" s="826"/>
      <c r="AL253" s="826"/>
      <c r="AM253" s="826"/>
      <c r="AN253" s="826"/>
      <c r="AO253" s="826"/>
      <c r="AP253" s="826"/>
      <c r="AQ253" s="826"/>
      <c r="AR253" s="826"/>
      <c r="AS253" s="826"/>
      <c r="AT253" s="826"/>
      <c r="AU253" s="826"/>
      <c r="AV253" s="826"/>
      <c r="AW253" s="826"/>
      <c r="AX253" s="826"/>
      <c r="AY253" s="826"/>
      <c r="AZ253" s="826"/>
      <c r="BA253" s="826"/>
      <c r="BB253" s="826"/>
      <c r="BC253" s="826"/>
      <c r="BD253" s="826"/>
      <c r="BE253" s="826"/>
      <c r="BF253" s="826"/>
      <c r="BG253" s="826"/>
      <c r="BH253" s="826"/>
      <c r="BI253" s="826"/>
      <c r="BJ253" s="826"/>
      <c r="BK253" s="826"/>
      <c r="BL253" s="826"/>
      <c r="BM253" s="826"/>
      <c r="BN253" s="826"/>
      <c r="BO253" s="826"/>
      <c r="BP253" s="826"/>
      <c r="BQ253" s="826"/>
      <c r="BR253" s="826"/>
      <c r="BS253" s="826"/>
      <c r="BT253" s="826"/>
      <c r="BU253" s="826"/>
      <c r="BV253" s="826"/>
      <c r="BW253" s="826"/>
      <c r="BX253" s="826"/>
      <c r="BY253" s="826"/>
      <c r="BZ253" s="826"/>
      <c r="CA253" s="826"/>
      <c r="CB253" s="826"/>
      <c r="CC253" s="826"/>
      <c r="CD253" s="826"/>
      <c r="CE253" s="831"/>
      <c r="CF253" s="831"/>
      <c r="CG253" s="831"/>
      <c r="CH253" s="831"/>
      <c r="CI253" s="831"/>
      <c r="CJ253" s="831"/>
      <c r="CK253" s="831"/>
      <c r="CL253" s="831"/>
      <c r="CM253" s="831"/>
      <c r="CN253" s="831"/>
      <c r="CO253" s="831"/>
      <c r="CP253" s="831"/>
      <c r="CQ253" s="831"/>
      <c r="CR253" s="831"/>
      <c r="CS253" s="831"/>
      <c r="CT253" s="831"/>
      <c r="CU253" s="831"/>
      <c r="CV253" s="831"/>
      <c r="CW253" s="831"/>
      <c r="CX253" s="831"/>
      <c r="CY253" s="832"/>
      <c r="CZ253" s="831"/>
      <c r="DA253" s="831"/>
      <c r="DB253" s="831"/>
      <c r="DC253" s="831"/>
      <c r="DD253" s="831"/>
      <c r="DE253" s="831"/>
      <c r="DF253" s="831"/>
      <c r="DG253" s="831"/>
      <c r="DH253" s="831"/>
      <c r="DI253" s="831"/>
      <c r="DJ253" s="831"/>
      <c r="DK253" s="831"/>
      <c r="DL253" s="831"/>
      <c r="DM253" s="831"/>
      <c r="DN253" s="831"/>
      <c r="DO253" s="831"/>
      <c r="DP253" s="831"/>
      <c r="DQ253" s="831"/>
      <c r="DR253" s="831"/>
      <c r="DS253" s="831"/>
      <c r="DT253" s="831"/>
      <c r="DU253" s="831"/>
      <c r="DV253" s="831"/>
      <c r="DW253" s="826"/>
    </row>
    <row r="254" spans="2:127" x14ac:dyDescent="0.2">
      <c r="B254" s="704"/>
      <c r="C254" s="705"/>
      <c r="D254" s="651"/>
      <c r="E254" s="651"/>
      <c r="F254" s="651"/>
      <c r="G254" s="651"/>
      <c r="H254" s="651"/>
      <c r="I254" s="651"/>
      <c r="J254" s="651"/>
      <c r="K254" s="651"/>
      <c r="L254" s="651"/>
      <c r="M254" s="651"/>
      <c r="N254" s="651"/>
      <c r="O254" s="651"/>
      <c r="P254" s="651"/>
      <c r="Q254" s="651"/>
      <c r="R254" s="706"/>
      <c r="S254" s="651"/>
      <c r="T254" s="651"/>
      <c r="U254" s="707" t="s">
        <v>501</v>
      </c>
      <c r="V254" s="708" t="s">
        <v>124</v>
      </c>
      <c r="W254" s="709" t="s">
        <v>498</v>
      </c>
      <c r="X254" s="826"/>
      <c r="Y254" s="826"/>
      <c r="Z254" s="826"/>
      <c r="AA254" s="826"/>
      <c r="AB254" s="826"/>
      <c r="AC254" s="826"/>
      <c r="AD254" s="826"/>
      <c r="AE254" s="826"/>
      <c r="AF254" s="826"/>
      <c r="AG254" s="826"/>
      <c r="AH254" s="826"/>
      <c r="AI254" s="826"/>
      <c r="AJ254" s="826"/>
      <c r="AK254" s="826"/>
      <c r="AL254" s="826"/>
      <c r="AM254" s="826"/>
      <c r="AN254" s="826"/>
      <c r="AO254" s="826"/>
      <c r="AP254" s="826"/>
      <c r="AQ254" s="826"/>
      <c r="AR254" s="826"/>
      <c r="AS254" s="826"/>
      <c r="AT254" s="826"/>
      <c r="AU254" s="826"/>
      <c r="AV254" s="826"/>
      <c r="AW254" s="826"/>
      <c r="AX254" s="826"/>
      <c r="AY254" s="826"/>
      <c r="AZ254" s="826"/>
      <c r="BA254" s="826"/>
      <c r="BB254" s="826"/>
      <c r="BC254" s="826"/>
      <c r="BD254" s="826"/>
      <c r="BE254" s="826"/>
      <c r="BF254" s="826"/>
      <c r="BG254" s="826"/>
      <c r="BH254" s="826"/>
      <c r="BI254" s="826"/>
      <c r="BJ254" s="826"/>
      <c r="BK254" s="826"/>
      <c r="BL254" s="826"/>
      <c r="BM254" s="826"/>
      <c r="BN254" s="826"/>
      <c r="BO254" s="826"/>
      <c r="BP254" s="826"/>
      <c r="BQ254" s="826"/>
      <c r="BR254" s="826"/>
      <c r="BS254" s="826"/>
      <c r="BT254" s="826"/>
      <c r="BU254" s="826"/>
      <c r="BV254" s="826"/>
      <c r="BW254" s="826"/>
      <c r="BX254" s="826"/>
      <c r="BY254" s="826"/>
      <c r="BZ254" s="826"/>
      <c r="CA254" s="826"/>
      <c r="CB254" s="826"/>
      <c r="CC254" s="826"/>
      <c r="CD254" s="826"/>
      <c r="CE254" s="826"/>
      <c r="CF254" s="826"/>
      <c r="CG254" s="826"/>
      <c r="CH254" s="826"/>
      <c r="CI254" s="826"/>
      <c r="CJ254" s="826"/>
      <c r="CK254" s="826"/>
      <c r="CL254" s="826"/>
      <c r="CM254" s="826"/>
      <c r="CN254" s="826"/>
      <c r="CO254" s="826"/>
      <c r="CP254" s="826"/>
      <c r="CQ254" s="826"/>
      <c r="CR254" s="826"/>
      <c r="CS254" s="826"/>
      <c r="CT254" s="826"/>
      <c r="CU254" s="826"/>
      <c r="CV254" s="826"/>
      <c r="CW254" s="826"/>
      <c r="CX254" s="826"/>
      <c r="CY254" s="832"/>
      <c r="CZ254" s="831"/>
      <c r="DA254" s="826"/>
      <c r="DB254" s="826"/>
      <c r="DC254" s="826"/>
      <c r="DD254" s="826"/>
      <c r="DE254" s="826"/>
      <c r="DF254" s="826"/>
      <c r="DG254" s="826"/>
      <c r="DH254" s="826"/>
      <c r="DI254" s="826"/>
      <c r="DJ254" s="826"/>
      <c r="DK254" s="826"/>
      <c r="DL254" s="826"/>
      <c r="DM254" s="826"/>
      <c r="DN254" s="826"/>
      <c r="DO254" s="826"/>
      <c r="DP254" s="826"/>
      <c r="DQ254" s="826"/>
      <c r="DR254" s="826"/>
      <c r="DS254" s="826"/>
      <c r="DT254" s="826"/>
      <c r="DU254" s="826"/>
      <c r="DV254" s="826"/>
      <c r="DW254" s="826"/>
    </row>
    <row r="255" spans="2:127" x14ac:dyDescent="0.2">
      <c r="B255" s="704"/>
      <c r="C255" s="705"/>
      <c r="D255" s="651"/>
      <c r="E255" s="651"/>
      <c r="F255" s="651"/>
      <c r="G255" s="651"/>
      <c r="H255" s="651"/>
      <c r="I255" s="651"/>
      <c r="J255" s="651"/>
      <c r="K255" s="651"/>
      <c r="L255" s="651"/>
      <c r="M255" s="651"/>
      <c r="N255" s="651"/>
      <c r="O255" s="651"/>
      <c r="P255" s="651"/>
      <c r="Q255" s="651"/>
      <c r="R255" s="706"/>
      <c r="S255" s="651"/>
      <c r="T255" s="651"/>
      <c r="U255" s="710" t="s">
        <v>502</v>
      </c>
      <c r="V255" s="711" t="s">
        <v>124</v>
      </c>
      <c r="W255" s="709" t="s">
        <v>498</v>
      </c>
      <c r="X255" s="826"/>
      <c r="Y255" s="826"/>
      <c r="Z255" s="826"/>
      <c r="AA255" s="826"/>
      <c r="AB255" s="826"/>
      <c r="AC255" s="826"/>
      <c r="AD255" s="826"/>
      <c r="AE255" s="826"/>
      <c r="AF255" s="826"/>
      <c r="AG255" s="826"/>
      <c r="AH255" s="826"/>
      <c r="AI255" s="826"/>
      <c r="AJ255" s="826"/>
      <c r="AK255" s="826"/>
      <c r="AL255" s="826"/>
      <c r="AM255" s="826"/>
      <c r="AN255" s="826"/>
      <c r="AO255" s="826"/>
      <c r="AP255" s="826"/>
      <c r="AQ255" s="826"/>
      <c r="AR255" s="826"/>
      <c r="AS255" s="826"/>
      <c r="AT255" s="826"/>
      <c r="AU255" s="826"/>
      <c r="AV255" s="826"/>
      <c r="AW255" s="826"/>
      <c r="AX255" s="826"/>
      <c r="AY255" s="826"/>
      <c r="AZ255" s="826"/>
      <c r="BA255" s="826"/>
      <c r="BB255" s="826"/>
      <c r="BC255" s="826"/>
      <c r="BD255" s="826"/>
      <c r="BE255" s="826"/>
      <c r="BF255" s="826"/>
      <c r="BG255" s="826"/>
      <c r="BH255" s="826"/>
      <c r="BI255" s="826"/>
      <c r="BJ255" s="826"/>
      <c r="BK255" s="826"/>
      <c r="BL255" s="826"/>
      <c r="BM255" s="826"/>
      <c r="BN255" s="826"/>
      <c r="BO255" s="826"/>
      <c r="BP255" s="826"/>
      <c r="BQ255" s="826"/>
      <c r="BR255" s="826"/>
      <c r="BS255" s="826"/>
      <c r="BT255" s="826"/>
      <c r="BU255" s="826"/>
      <c r="BV255" s="826"/>
      <c r="BW255" s="826"/>
      <c r="BX255" s="826"/>
      <c r="BY255" s="826"/>
      <c r="BZ255" s="826"/>
      <c r="CA255" s="826"/>
      <c r="CB255" s="826"/>
      <c r="CC255" s="826"/>
      <c r="CD255" s="826"/>
      <c r="CE255" s="826"/>
      <c r="CF255" s="826"/>
      <c r="CG255" s="826"/>
      <c r="CH255" s="826"/>
      <c r="CI255" s="826"/>
      <c r="CJ255" s="826"/>
      <c r="CK255" s="826"/>
      <c r="CL255" s="826"/>
      <c r="CM255" s="826"/>
      <c r="CN255" s="826"/>
      <c r="CO255" s="826"/>
      <c r="CP255" s="826"/>
      <c r="CQ255" s="826"/>
      <c r="CR255" s="826"/>
      <c r="CS255" s="826"/>
      <c r="CT255" s="826"/>
      <c r="CU255" s="826"/>
      <c r="CV255" s="826"/>
      <c r="CW255" s="826"/>
      <c r="CX255" s="826"/>
      <c r="CY255" s="832"/>
      <c r="CZ255" s="831"/>
      <c r="DA255" s="826"/>
      <c r="DB255" s="826"/>
      <c r="DC255" s="826"/>
      <c r="DD255" s="826"/>
      <c r="DE255" s="826"/>
      <c r="DF255" s="826"/>
      <c r="DG255" s="826"/>
      <c r="DH255" s="826"/>
      <c r="DI255" s="826"/>
      <c r="DJ255" s="826"/>
      <c r="DK255" s="826"/>
      <c r="DL255" s="826"/>
      <c r="DM255" s="826"/>
      <c r="DN255" s="826"/>
      <c r="DO255" s="826"/>
      <c r="DP255" s="826"/>
      <c r="DQ255" s="826"/>
      <c r="DR255" s="826"/>
      <c r="DS255" s="826"/>
      <c r="DT255" s="826"/>
      <c r="DU255" s="826"/>
      <c r="DV255" s="826"/>
      <c r="DW255" s="826"/>
    </row>
    <row r="256" spans="2:127" x14ac:dyDescent="0.2">
      <c r="B256" s="704"/>
      <c r="C256" s="705"/>
      <c r="D256" s="651"/>
      <c r="E256" s="651"/>
      <c r="F256" s="651"/>
      <c r="G256" s="651"/>
      <c r="H256" s="651"/>
      <c r="I256" s="651"/>
      <c r="J256" s="651"/>
      <c r="K256" s="651"/>
      <c r="L256" s="651"/>
      <c r="M256" s="651"/>
      <c r="N256" s="651"/>
      <c r="O256" s="651"/>
      <c r="P256" s="651"/>
      <c r="Q256" s="651"/>
      <c r="R256" s="706"/>
      <c r="S256" s="651"/>
      <c r="T256" s="651"/>
      <c r="U256" s="707" t="s">
        <v>503</v>
      </c>
      <c r="V256" s="708" t="s">
        <v>124</v>
      </c>
      <c r="W256" s="709" t="s">
        <v>498</v>
      </c>
      <c r="X256" s="826"/>
      <c r="Y256" s="826"/>
      <c r="Z256" s="826"/>
      <c r="AA256" s="826"/>
      <c r="AB256" s="826"/>
      <c r="AC256" s="826"/>
      <c r="AD256" s="826"/>
      <c r="AE256" s="826"/>
      <c r="AF256" s="826"/>
      <c r="AG256" s="826"/>
      <c r="AH256" s="826"/>
      <c r="AI256" s="826"/>
      <c r="AJ256" s="826"/>
      <c r="AK256" s="826"/>
      <c r="AL256" s="826"/>
      <c r="AM256" s="826"/>
      <c r="AN256" s="826"/>
      <c r="AO256" s="826"/>
      <c r="AP256" s="826"/>
      <c r="AQ256" s="826"/>
      <c r="AR256" s="826"/>
      <c r="AS256" s="826"/>
      <c r="AT256" s="826"/>
      <c r="AU256" s="826"/>
      <c r="AV256" s="826"/>
      <c r="AW256" s="826"/>
      <c r="AX256" s="826"/>
      <c r="AY256" s="826"/>
      <c r="AZ256" s="826"/>
      <c r="BA256" s="826"/>
      <c r="BB256" s="826"/>
      <c r="BC256" s="826"/>
      <c r="BD256" s="826"/>
      <c r="BE256" s="826"/>
      <c r="BF256" s="826"/>
      <c r="BG256" s="826"/>
      <c r="BH256" s="826"/>
      <c r="BI256" s="826"/>
      <c r="BJ256" s="826"/>
      <c r="BK256" s="826"/>
      <c r="BL256" s="826"/>
      <c r="BM256" s="826"/>
      <c r="BN256" s="826"/>
      <c r="BO256" s="826"/>
      <c r="BP256" s="826"/>
      <c r="BQ256" s="826"/>
      <c r="BR256" s="826"/>
      <c r="BS256" s="826"/>
      <c r="BT256" s="826"/>
      <c r="BU256" s="826"/>
      <c r="BV256" s="826"/>
      <c r="BW256" s="826"/>
      <c r="BX256" s="826"/>
      <c r="BY256" s="826"/>
      <c r="BZ256" s="826"/>
      <c r="CA256" s="826"/>
      <c r="CB256" s="826"/>
      <c r="CC256" s="826"/>
      <c r="CD256" s="826"/>
      <c r="CE256" s="826"/>
      <c r="CF256" s="826"/>
      <c r="CG256" s="826"/>
      <c r="CH256" s="826"/>
      <c r="CI256" s="826"/>
      <c r="CJ256" s="826"/>
      <c r="CK256" s="826"/>
      <c r="CL256" s="826"/>
      <c r="CM256" s="826"/>
      <c r="CN256" s="826"/>
      <c r="CO256" s="826"/>
      <c r="CP256" s="826"/>
      <c r="CQ256" s="826"/>
      <c r="CR256" s="826"/>
      <c r="CS256" s="826"/>
      <c r="CT256" s="826"/>
      <c r="CU256" s="826"/>
      <c r="CV256" s="826"/>
      <c r="CW256" s="826"/>
      <c r="CX256" s="826"/>
      <c r="CY256" s="832"/>
      <c r="CZ256" s="831"/>
      <c r="DA256" s="826"/>
      <c r="DB256" s="826"/>
      <c r="DC256" s="826"/>
      <c r="DD256" s="826"/>
      <c r="DE256" s="826"/>
      <c r="DF256" s="826"/>
      <c r="DG256" s="826"/>
      <c r="DH256" s="826"/>
      <c r="DI256" s="826"/>
      <c r="DJ256" s="826"/>
      <c r="DK256" s="826"/>
      <c r="DL256" s="826"/>
      <c r="DM256" s="826"/>
      <c r="DN256" s="826"/>
      <c r="DO256" s="826"/>
      <c r="DP256" s="826"/>
      <c r="DQ256" s="826"/>
      <c r="DR256" s="826"/>
      <c r="DS256" s="826"/>
      <c r="DT256" s="826"/>
      <c r="DU256" s="826"/>
      <c r="DV256" s="826"/>
      <c r="DW256" s="826"/>
    </row>
    <row r="257" spans="2:127" x14ac:dyDescent="0.2">
      <c r="B257" s="829"/>
      <c r="C257" s="705"/>
      <c r="D257" s="651"/>
      <c r="E257" s="651"/>
      <c r="F257" s="651"/>
      <c r="G257" s="651"/>
      <c r="H257" s="651"/>
      <c r="I257" s="651"/>
      <c r="J257" s="651"/>
      <c r="K257" s="651"/>
      <c r="L257" s="651"/>
      <c r="M257" s="651"/>
      <c r="N257" s="651"/>
      <c r="O257" s="651"/>
      <c r="P257" s="651"/>
      <c r="Q257" s="651"/>
      <c r="R257" s="706"/>
      <c r="S257" s="651"/>
      <c r="T257" s="651"/>
      <c r="U257" s="707" t="s">
        <v>504</v>
      </c>
      <c r="V257" s="708" t="s">
        <v>124</v>
      </c>
      <c r="W257" s="709" t="s">
        <v>498</v>
      </c>
      <c r="X257" s="826"/>
      <c r="Y257" s="826"/>
      <c r="Z257" s="826"/>
      <c r="AA257" s="826"/>
      <c r="AB257" s="826"/>
      <c r="AC257" s="826"/>
      <c r="AD257" s="826"/>
      <c r="AE257" s="826"/>
      <c r="AF257" s="826"/>
      <c r="AG257" s="826"/>
      <c r="AH257" s="826"/>
      <c r="AI257" s="826"/>
      <c r="AJ257" s="826"/>
      <c r="AK257" s="826"/>
      <c r="AL257" s="826"/>
      <c r="AM257" s="826"/>
      <c r="AN257" s="826"/>
      <c r="AO257" s="826"/>
      <c r="AP257" s="826"/>
      <c r="AQ257" s="826"/>
      <c r="AR257" s="826"/>
      <c r="AS257" s="826"/>
      <c r="AT257" s="826"/>
      <c r="AU257" s="826"/>
      <c r="AV257" s="826"/>
      <c r="AW257" s="826"/>
      <c r="AX257" s="826"/>
      <c r="AY257" s="826"/>
      <c r="AZ257" s="826"/>
      <c r="BA257" s="826"/>
      <c r="BB257" s="826"/>
      <c r="BC257" s="826"/>
      <c r="BD257" s="826"/>
      <c r="BE257" s="826"/>
      <c r="BF257" s="826"/>
      <c r="BG257" s="826"/>
      <c r="BH257" s="826"/>
      <c r="BI257" s="826"/>
      <c r="BJ257" s="826"/>
      <c r="BK257" s="826"/>
      <c r="BL257" s="826"/>
      <c r="BM257" s="826"/>
      <c r="BN257" s="826"/>
      <c r="BO257" s="826"/>
      <c r="BP257" s="826"/>
      <c r="BQ257" s="826"/>
      <c r="BR257" s="826"/>
      <c r="BS257" s="826"/>
      <c r="BT257" s="826"/>
      <c r="BU257" s="826"/>
      <c r="BV257" s="826"/>
      <c r="BW257" s="826"/>
      <c r="BX257" s="826"/>
      <c r="BY257" s="826"/>
      <c r="BZ257" s="826"/>
      <c r="CA257" s="826"/>
      <c r="CB257" s="826"/>
      <c r="CC257" s="826"/>
      <c r="CD257" s="826"/>
      <c r="CE257" s="826"/>
      <c r="CF257" s="826"/>
      <c r="CG257" s="826"/>
      <c r="CH257" s="826"/>
      <c r="CI257" s="826"/>
      <c r="CJ257" s="826"/>
      <c r="CK257" s="826"/>
      <c r="CL257" s="826"/>
      <c r="CM257" s="826"/>
      <c r="CN257" s="826"/>
      <c r="CO257" s="826"/>
      <c r="CP257" s="826"/>
      <c r="CQ257" s="826"/>
      <c r="CR257" s="826"/>
      <c r="CS257" s="826"/>
      <c r="CT257" s="826"/>
      <c r="CU257" s="826"/>
      <c r="CV257" s="826"/>
      <c r="CW257" s="826"/>
      <c r="CX257" s="826"/>
      <c r="CY257" s="832"/>
      <c r="CZ257" s="831"/>
      <c r="DA257" s="826"/>
      <c r="DB257" s="826"/>
      <c r="DC257" s="826"/>
      <c r="DD257" s="826"/>
      <c r="DE257" s="826"/>
      <c r="DF257" s="826"/>
      <c r="DG257" s="826"/>
      <c r="DH257" s="826"/>
      <c r="DI257" s="826"/>
      <c r="DJ257" s="826"/>
      <c r="DK257" s="826"/>
      <c r="DL257" s="826"/>
      <c r="DM257" s="826"/>
      <c r="DN257" s="826"/>
      <c r="DO257" s="826"/>
      <c r="DP257" s="826"/>
      <c r="DQ257" s="826"/>
      <c r="DR257" s="826"/>
      <c r="DS257" s="826"/>
      <c r="DT257" s="826"/>
      <c r="DU257" s="826"/>
      <c r="DV257" s="826"/>
      <c r="DW257" s="826"/>
    </row>
    <row r="258" spans="2:127" x14ac:dyDescent="0.2">
      <c r="B258" s="829"/>
      <c r="C258" s="705"/>
      <c r="D258" s="651"/>
      <c r="E258" s="651"/>
      <c r="F258" s="651"/>
      <c r="G258" s="651"/>
      <c r="H258" s="651"/>
      <c r="I258" s="651"/>
      <c r="J258" s="651"/>
      <c r="K258" s="651"/>
      <c r="L258" s="651"/>
      <c r="M258" s="651"/>
      <c r="N258" s="651"/>
      <c r="O258" s="651"/>
      <c r="P258" s="651"/>
      <c r="Q258" s="651"/>
      <c r="R258" s="706"/>
      <c r="S258" s="651"/>
      <c r="T258" s="651"/>
      <c r="U258" s="707" t="s">
        <v>505</v>
      </c>
      <c r="V258" s="708" t="s">
        <v>124</v>
      </c>
      <c r="W258" s="709" t="s">
        <v>498</v>
      </c>
      <c r="X258" s="826"/>
      <c r="Y258" s="826"/>
      <c r="Z258" s="826"/>
      <c r="AA258" s="826"/>
      <c r="AB258" s="826"/>
      <c r="AC258" s="826"/>
      <c r="AD258" s="826"/>
      <c r="AE258" s="826"/>
      <c r="AF258" s="826"/>
      <c r="AG258" s="826"/>
      <c r="AH258" s="826"/>
      <c r="AI258" s="826"/>
      <c r="AJ258" s="826"/>
      <c r="AK258" s="826"/>
      <c r="AL258" s="826"/>
      <c r="AM258" s="826"/>
      <c r="AN258" s="826"/>
      <c r="AO258" s="826"/>
      <c r="AP258" s="826"/>
      <c r="AQ258" s="826"/>
      <c r="AR258" s="826"/>
      <c r="AS258" s="826"/>
      <c r="AT258" s="826"/>
      <c r="AU258" s="826"/>
      <c r="AV258" s="826"/>
      <c r="AW258" s="826"/>
      <c r="AX258" s="826"/>
      <c r="AY258" s="826"/>
      <c r="AZ258" s="826"/>
      <c r="BA258" s="826"/>
      <c r="BB258" s="826"/>
      <c r="BC258" s="826"/>
      <c r="BD258" s="826"/>
      <c r="BE258" s="826"/>
      <c r="BF258" s="826"/>
      <c r="BG258" s="826"/>
      <c r="BH258" s="826"/>
      <c r="BI258" s="826"/>
      <c r="BJ258" s="826"/>
      <c r="BK258" s="826"/>
      <c r="BL258" s="826"/>
      <c r="BM258" s="826"/>
      <c r="BN258" s="826"/>
      <c r="BO258" s="826"/>
      <c r="BP258" s="826"/>
      <c r="BQ258" s="826"/>
      <c r="BR258" s="826"/>
      <c r="BS258" s="826"/>
      <c r="BT258" s="826"/>
      <c r="BU258" s="826"/>
      <c r="BV258" s="826"/>
      <c r="BW258" s="826"/>
      <c r="BX258" s="826"/>
      <c r="BY258" s="826"/>
      <c r="BZ258" s="826"/>
      <c r="CA258" s="826"/>
      <c r="CB258" s="826"/>
      <c r="CC258" s="826"/>
      <c r="CD258" s="826"/>
      <c r="CE258" s="826"/>
      <c r="CF258" s="826"/>
      <c r="CG258" s="826"/>
      <c r="CH258" s="826"/>
      <c r="CI258" s="826"/>
      <c r="CJ258" s="826"/>
      <c r="CK258" s="826"/>
      <c r="CL258" s="826"/>
      <c r="CM258" s="826"/>
      <c r="CN258" s="826"/>
      <c r="CO258" s="826"/>
      <c r="CP258" s="826"/>
      <c r="CQ258" s="826"/>
      <c r="CR258" s="826"/>
      <c r="CS258" s="826"/>
      <c r="CT258" s="826"/>
      <c r="CU258" s="826"/>
      <c r="CV258" s="826"/>
      <c r="CW258" s="826"/>
      <c r="CX258" s="826"/>
      <c r="CY258" s="832"/>
      <c r="CZ258" s="831"/>
      <c r="DA258" s="826"/>
      <c r="DB258" s="826"/>
      <c r="DC258" s="826"/>
      <c r="DD258" s="826"/>
      <c r="DE258" s="826"/>
      <c r="DF258" s="826"/>
      <c r="DG258" s="826"/>
      <c r="DH258" s="826"/>
      <c r="DI258" s="826"/>
      <c r="DJ258" s="826"/>
      <c r="DK258" s="826"/>
      <c r="DL258" s="826"/>
      <c r="DM258" s="826"/>
      <c r="DN258" s="826"/>
      <c r="DO258" s="826"/>
      <c r="DP258" s="826"/>
      <c r="DQ258" s="826"/>
      <c r="DR258" s="826"/>
      <c r="DS258" s="826"/>
      <c r="DT258" s="826"/>
      <c r="DU258" s="826"/>
      <c r="DV258" s="826"/>
      <c r="DW258" s="826"/>
    </row>
    <row r="259" spans="2:127" x14ac:dyDescent="0.2">
      <c r="B259" s="829"/>
      <c r="C259" s="705"/>
      <c r="D259" s="651"/>
      <c r="E259" s="651"/>
      <c r="F259" s="651"/>
      <c r="G259" s="651"/>
      <c r="H259" s="651"/>
      <c r="I259" s="651"/>
      <c r="J259" s="651"/>
      <c r="K259" s="651"/>
      <c r="L259" s="651"/>
      <c r="M259" s="651"/>
      <c r="N259" s="651"/>
      <c r="O259" s="651"/>
      <c r="P259" s="651"/>
      <c r="Q259" s="651"/>
      <c r="R259" s="706"/>
      <c r="S259" s="651"/>
      <c r="T259" s="651"/>
      <c r="U259" s="707" t="s">
        <v>506</v>
      </c>
      <c r="V259" s="708" t="s">
        <v>124</v>
      </c>
      <c r="W259" s="709" t="s">
        <v>498</v>
      </c>
      <c r="X259" s="826"/>
      <c r="Y259" s="826"/>
      <c r="Z259" s="826"/>
      <c r="AA259" s="826"/>
      <c r="AB259" s="826"/>
      <c r="AC259" s="826"/>
      <c r="AD259" s="826"/>
      <c r="AE259" s="826"/>
      <c r="AF259" s="826"/>
      <c r="AG259" s="826"/>
      <c r="AH259" s="826"/>
      <c r="AI259" s="826"/>
      <c r="AJ259" s="826"/>
      <c r="AK259" s="826"/>
      <c r="AL259" s="826"/>
      <c r="AM259" s="826"/>
      <c r="AN259" s="826"/>
      <c r="AO259" s="826"/>
      <c r="AP259" s="826"/>
      <c r="AQ259" s="826"/>
      <c r="AR259" s="826"/>
      <c r="AS259" s="826"/>
      <c r="AT259" s="826"/>
      <c r="AU259" s="826"/>
      <c r="AV259" s="826"/>
      <c r="AW259" s="826"/>
      <c r="AX259" s="826"/>
      <c r="AY259" s="826"/>
      <c r="AZ259" s="826"/>
      <c r="BA259" s="826"/>
      <c r="BB259" s="826"/>
      <c r="BC259" s="826"/>
      <c r="BD259" s="826"/>
      <c r="BE259" s="826"/>
      <c r="BF259" s="826"/>
      <c r="BG259" s="826"/>
      <c r="BH259" s="826"/>
      <c r="BI259" s="826"/>
      <c r="BJ259" s="826"/>
      <c r="BK259" s="826"/>
      <c r="BL259" s="826"/>
      <c r="BM259" s="826"/>
      <c r="BN259" s="826"/>
      <c r="BO259" s="826"/>
      <c r="BP259" s="826"/>
      <c r="BQ259" s="826"/>
      <c r="BR259" s="826"/>
      <c r="BS259" s="826"/>
      <c r="BT259" s="826"/>
      <c r="BU259" s="826"/>
      <c r="BV259" s="826"/>
      <c r="BW259" s="826"/>
      <c r="BX259" s="826"/>
      <c r="BY259" s="826"/>
      <c r="BZ259" s="826"/>
      <c r="CA259" s="826"/>
      <c r="CB259" s="826"/>
      <c r="CC259" s="826"/>
      <c r="CD259" s="826"/>
      <c r="CE259" s="826"/>
      <c r="CF259" s="826"/>
      <c r="CG259" s="826"/>
      <c r="CH259" s="826"/>
      <c r="CI259" s="826"/>
      <c r="CJ259" s="826"/>
      <c r="CK259" s="826"/>
      <c r="CL259" s="826"/>
      <c r="CM259" s="826"/>
      <c r="CN259" s="826"/>
      <c r="CO259" s="826"/>
      <c r="CP259" s="826"/>
      <c r="CQ259" s="826"/>
      <c r="CR259" s="826"/>
      <c r="CS259" s="826"/>
      <c r="CT259" s="826"/>
      <c r="CU259" s="826"/>
      <c r="CV259" s="826"/>
      <c r="CW259" s="826"/>
      <c r="CX259" s="826"/>
      <c r="CY259" s="832"/>
      <c r="CZ259" s="831"/>
      <c r="DA259" s="826"/>
      <c r="DB259" s="826"/>
      <c r="DC259" s="826"/>
      <c r="DD259" s="826"/>
      <c r="DE259" s="826"/>
      <c r="DF259" s="826"/>
      <c r="DG259" s="826"/>
      <c r="DH259" s="826"/>
      <c r="DI259" s="826"/>
      <c r="DJ259" s="826"/>
      <c r="DK259" s="826"/>
      <c r="DL259" s="826"/>
      <c r="DM259" s="826"/>
      <c r="DN259" s="826"/>
      <c r="DO259" s="826"/>
      <c r="DP259" s="826"/>
      <c r="DQ259" s="826"/>
      <c r="DR259" s="826"/>
      <c r="DS259" s="826"/>
      <c r="DT259" s="826"/>
      <c r="DU259" s="826"/>
      <c r="DV259" s="826"/>
      <c r="DW259" s="826"/>
    </row>
    <row r="260" spans="2:127" x14ac:dyDescent="0.2">
      <c r="B260" s="829"/>
      <c r="C260" s="705"/>
      <c r="D260" s="651"/>
      <c r="E260" s="651"/>
      <c r="F260" s="651"/>
      <c r="G260" s="651"/>
      <c r="H260" s="651"/>
      <c r="I260" s="651"/>
      <c r="J260" s="651"/>
      <c r="K260" s="651"/>
      <c r="L260" s="651"/>
      <c r="M260" s="651"/>
      <c r="N260" s="651"/>
      <c r="O260" s="651"/>
      <c r="P260" s="651"/>
      <c r="Q260" s="651"/>
      <c r="R260" s="706"/>
      <c r="S260" s="651"/>
      <c r="T260" s="651"/>
      <c r="U260" s="712" t="s">
        <v>507</v>
      </c>
      <c r="V260" s="708" t="s">
        <v>124</v>
      </c>
      <c r="W260" s="709" t="s">
        <v>498</v>
      </c>
      <c r="X260" s="833"/>
      <c r="Y260" s="833"/>
      <c r="Z260" s="833"/>
      <c r="AA260" s="833"/>
      <c r="AB260" s="833"/>
      <c r="AC260" s="833"/>
      <c r="AD260" s="833"/>
      <c r="AE260" s="833"/>
      <c r="AF260" s="833"/>
      <c r="AG260" s="833"/>
      <c r="AH260" s="833"/>
      <c r="AI260" s="833"/>
      <c r="AJ260" s="833"/>
      <c r="AK260" s="833"/>
      <c r="AL260" s="833"/>
      <c r="AM260" s="833"/>
      <c r="AN260" s="833"/>
      <c r="AO260" s="833"/>
      <c r="AP260" s="833"/>
      <c r="AQ260" s="833"/>
      <c r="AR260" s="833"/>
      <c r="AS260" s="833"/>
      <c r="AT260" s="833"/>
      <c r="AU260" s="833"/>
      <c r="AV260" s="833"/>
      <c r="AW260" s="833"/>
      <c r="AX260" s="833"/>
      <c r="AY260" s="833"/>
      <c r="AZ260" s="833"/>
      <c r="BA260" s="833"/>
      <c r="BB260" s="833"/>
      <c r="BC260" s="833"/>
      <c r="BD260" s="833"/>
      <c r="BE260" s="833"/>
      <c r="BF260" s="833"/>
      <c r="BG260" s="833"/>
      <c r="BH260" s="833"/>
      <c r="BI260" s="833"/>
      <c r="BJ260" s="833"/>
      <c r="BK260" s="833"/>
      <c r="BL260" s="833"/>
      <c r="BM260" s="833"/>
      <c r="BN260" s="833"/>
      <c r="BO260" s="833"/>
      <c r="BP260" s="833"/>
      <c r="BQ260" s="833"/>
      <c r="BR260" s="833"/>
      <c r="BS260" s="833"/>
      <c r="BT260" s="833"/>
      <c r="BU260" s="833"/>
      <c r="BV260" s="833"/>
      <c r="BW260" s="833"/>
      <c r="BX260" s="833"/>
      <c r="BY260" s="833"/>
      <c r="BZ260" s="833"/>
      <c r="CA260" s="833"/>
      <c r="CB260" s="833"/>
      <c r="CC260" s="833"/>
      <c r="CD260" s="833"/>
      <c r="CE260" s="833"/>
      <c r="CF260" s="833"/>
      <c r="CG260" s="833"/>
      <c r="CH260" s="833"/>
      <c r="CI260" s="833"/>
      <c r="CJ260" s="833"/>
      <c r="CK260" s="833"/>
      <c r="CL260" s="833"/>
      <c r="CM260" s="833"/>
      <c r="CN260" s="833"/>
      <c r="CO260" s="833"/>
      <c r="CP260" s="833"/>
      <c r="CQ260" s="833"/>
      <c r="CR260" s="833"/>
      <c r="CS260" s="833"/>
      <c r="CT260" s="833"/>
      <c r="CU260" s="833"/>
      <c r="CV260" s="833"/>
      <c r="CW260" s="833"/>
      <c r="CX260" s="833"/>
      <c r="CY260" s="832"/>
      <c r="CZ260" s="831"/>
      <c r="DA260" s="833"/>
      <c r="DB260" s="833"/>
      <c r="DC260" s="833"/>
      <c r="DD260" s="833"/>
      <c r="DE260" s="833"/>
      <c r="DF260" s="833"/>
      <c r="DG260" s="833"/>
      <c r="DH260" s="833"/>
      <c r="DI260" s="833"/>
      <c r="DJ260" s="833"/>
      <c r="DK260" s="833"/>
      <c r="DL260" s="833"/>
      <c r="DM260" s="833"/>
      <c r="DN260" s="833"/>
      <c r="DO260" s="833"/>
      <c r="DP260" s="833"/>
      <c r="DQ260" s="833"/>
      <c r="DR260" s="833"/>
      <c r="DS260" s="833"/>
      <c r="DT260" s="833"/>
      <c r="DU260" s="833"/>
      <c r="DV260" s="833"/>
      <c r="DW260" s="833"/>
    </row>
    <row r="261" spans="2:127" ht="15.75" thickBot="1" x14ac:dyDescent="0.25">
      <c r="B261" s="713"/>
      <c r="C261" s="714"/>
      <c r="D261" s="715"/>
      <c r="E261" s="715"/>
      <c r="F261" s="715"/>
      <c r="G261" s="715"/>
      <c r="H261" s="715"/>
      <c r="I261" s="715"/>
      <c r="J261" s="715"/>
      <c r="K261" s="715"/>
      <c r="L261" s="715"/>
      <c r="M261" s="715"/>
      <c r="N261" s="715"/>
      <c r="O261" s="715"/>
      <c r="P261" s="715"/>
      <c r="Q261" s="715"/>
      <c r="R261" s="716"/>
      <c r="S261" s="715"/>
      <c r="T261" s="715"/>
      <c r="U261" s="717" t="s">
        <v>127</v>
      </c>
      <c r="V261" s="718" t="s">
        <v>508</v>
      </c>
      <c r="W261" s="719" t="s">
        <v>498</v>
      </c>
      <c r="X261" s="720">
        <f>SUM(X250:X260)</f>
        <v>2280.7353520000001</v>
      </c>
      <c r="Y261" s="720">
        <f t="shared" ref="Y261:CJ261" si="72">SUM(Y250:Y260)</f>
        <v>2619.0437695999999</v>
      </c>
      <c r="Z261" s="720">
        <f t="shared" si="72"/>
        <v>2566.5630959999999</v>
      </c>
      <c r="AA261" s="720">
        <f t="shared" si="72"/>
        <v>2655.7222447999998</v>
      </c>
      <c r="AB261" s="720">
        <f t="shared" si="72"/>
        <v>2745.4892159999995</v>
      </c>
      <c r="AC261" s="720">
        <f t="shared" si="72"/>
        <v>789.47120959999995</v>
      </c>
      <c r="AD261" s="720">
        <f t="shared" si="72"/>
        <v>810.48313920000021</v>
      </c>
      <c r="AE261" s="720">
        <f t="shared" si="72"/>
        <v>833.54936160000057</v>
      </c>
      <c r="AF261" s="720">
        <f t="shared" si="72"/>
        <v>857.20727679999982</v>
      </c>
      <c r="AG261" s="720">
        <f t="shared" si="72"/>
        <v>882.51679839999963</v>
      </c>
      <c r="AH261" s="720">
        <f t="shared" si="72"/>
        <v>1167.9726363362638</v>
      </c>
      <c r="AI261" s="720">
        <f t="shared" si="72"/>
        <v>1298.3247137243284</v>
      </c>
      <c r="AJ261" s="720">
        <f t="shared" si="72"/>
        <v>1430.8622489326763</v>
      </c>
      <c r="AK261" s="720">
        <f t="shared" si="72"/>
        <v>1569.0341573954997</v>
      </c>
      <c r="AL261" s="720">
        <f t="shared" si="72"/>
        <v>1710.844944071493</v>
      </c>
      <c r="AM261" s="720">
        <f t="shared" si="72"/>
        <v>1963.215614711718</v>
      </c>
      <c r="AN261" s="720">
        <f t="shared" si="72"/>
        <v>1989.9764147117185</v>
      </c>
      <c r="AO261" s="720">
        <f t="shared" si="72"/>
        <v>2016.6950147117186</v>
      </c>
      <c r="AP261" s="720">
        <f t="shared" si="72"/>
        <v>2045.2522147117179</v>
      </c>
      <c r="AQ261" s="720">
        <f t="shared" si="72"/>
        <v>2074.0844147117182</v>
      </c>
      <c r="AR261" s="720">
        <f t="shared" si="72"/>
        <v>1718.0120147117186</v>
      </c>
      <c r="AS261" s="720">
        <f t="shared" si="72"/>
        <v>1751.3644147117184</v>
      </c>
      <c r="AT261" s="720">
        <f t="shared" si="72"/>
        <v>1783.7406147117185</v>
      </c>
      <c r="AU261" s="720">
        <f t="shared" si="72"/>
        <v>1819.8460147117189</v>
      </c>
      <c r="AV261" s="720">
        <f t="shared" si="72"/>
        <v>1855.1924147117184</v>
      </c>
      <c r="AW261" s="720">
        <f t="shared" si="72"/>
        <v>1292.9435024040258</v>
      </c>
      <c r="AX261" s="720">
        <f t="shared" si="72"/>
        <v>1293.4489900963335</v>
      </c>
      <c r="AY261" s="720">
        <f t="shared" si="72"/>
        <v>1293.9544777886413</v>
      </c>
      <c r="AZ261" s="720">
        <f t="shared" si="72"/>
        <v>1294.459965480949</v>
      </c>
      <c r="BA261" s="720">
        <f t="shared" si="72"/>
        <v>1294.9654531732567</v>
      </c>
      <c r="BB261" s="720">
        <f t="shared" si="72"/>
        <v>1681.4709408655644</v>
      </c>
      <c r="BC261" s="720">
        <f t="shared" si="72"/>
        <v>1681.9764285578722</v>
      </c>
      <c r="BD261" s="720">
        <f t="shared" si="72"/>
        <v>1682.4819162501799</v>
      </c>
      <c r="BE261" s="720">
        <f t="shared" si="72"/>
        <v>1682.9874039424876</v>
      </c>
      <c r="BF261" s="720">
        <f t="shared" si="72"/>
        <v>1683.4928916347953</v>
      </c>
      <c r="BG261" s="720">
        <f t="shared" si="72"/>
        <v>1297.9983793271031</v>
      </c>
      <c r="BH261" s="720">
        <f t="shared" si="72"/>
        <v>1298.5038670194108</v>
      </c>
      <c r="BI261" s="720">
        <f t="shared" si="72"/>
        <v>1299.0093547117185</v>
      </c>
      <c r="BJ261" s="720">
        <f t="shared" si="72"/>
        <v>1299.5148424040262</v>
      </c>
      <c r="BK261" s="720">
        <f t="shared" si="72"/>
        <v>1300.020330096334</v>
      </c>
      <c r="BL261" s="720">
        <f t="shared" si="72"/>
        <v>1300.5258177886417</v>
      </c>
      <c r="BM261" s="720">
        <f t="shared" si="72"/>
        <v>1301.0313054809494</v>
      </c>
      <c r="BN261" s="720">
        <f t="shared" si="72"/>
        <v>1301.5367931732571</v>
      </c>
      <c r="BO261" s="720">
        <f t="shared" si="72"/>
        <v>1302.0422808655649</v>
      </c>
      <c r="BP261" s="720">
        <f t="shared" si="72"/>
        <v>1302.5477685578726</v>
      </c>
      <c r="BQ261" s="720">
        <f t="shared" si="72"/>
        <v>1689.0532562501803</v>
      </c>
      <c r="BR261" s="720">
        <f t="shared" si="72"/>
        <v>1689.558743942488</v>
      </c>
      <c r="BS261" s="720">
        <f t="shared" si="72"/>
        <v>1690.0642316347958</v>
      </c>
      <c r="BT261" s="720">
        <f t="shared" si="72"/>
        <v>1690.5697193271035</v>
      </c>
      <c r="BU261" s="720">
        <f t="shared" si="72"/>
        <v>1691.0752070194112</v>
      </c>
      <c r="BV261" s="720">
        <f t="shared" si="72"/>
        <v>1305.5806947117189</v>
      </c>
      <c r="BW261" s="720">
        <f t="shared" si="72"/>
        <v>1306.0861824040267</v>
      </c>
      <c r="BX261" s="720">
        <f t="shared" si="72"/>
        <v>1306.5916700963344</v>
      </c>
      <c r="BY261" s="720">
        <f t="shared" si="72"/>
        <v>1307.0971577886421</v>
      </c>
      <c r="BZ261" s="720">
        <f t="shared" si="72"/>
        <v>1307.6026454809498</v>
      </c>
      <c r="CA261" s="720">
        <f t="shared" si="72"/>
        <v>1308.1081331732576</v>
      </c>
      <c r="CB261" s="720">
        <f t="shared" si="72"/>
        <v>1308.6136208655653</v>
      </c>
      <c r="CC261" s="720">
        <f t="shared" si="72"/>
        <v>1309.119108557873</v>
      </c>
      <c r="CD261" s="720">
        <f t="shared" si="72"/>
        <v>1309.6245962501807</v>
      </c>
      <c r="CE261" s="720">
        <f t="shared" si="72"/>
        <v>1696.1300839424885</v>
      </c>
      <c r="CF261" s="720">
        <f t="shared" si="72"/>
        <v>1696.6355716347962</v>
      </c>
      <c r="CG261" s="720">
        <f t="shared" si="72"/>
        <v>1697.1410593271039</v>
      </c>
      <c r="CH261" s="720">
        <f t="shared" si="72"/>
        <v>1697.6465470194116</v>
      </c>
      <c r="CI261" s="720">
        <f t="shared" si="72"/>
        <v>1698.1520347117194</v>
      </c>
      <c r="CJ261" s="720">
        <f t="shared" si="72"/>
        <v>1312.6575224040271</v>
      </c>
      <c r="CK261" s="720">
        <f t="shared" ref="CK261:DW261" si="73">SUM(CK250:CK260)</f>
        <v>1313.1630100963348</v>
      </c>
      <c r="CL261" s="720">
        <f t="shared" si="73"/>
        <v>1313.6684977886425</v>
      </c>
      <c r="CM261" s="720">
        <f t="shared" si="73"/>
        <v>1314.1739854809503</v>
      </c>
      <c r="CN261" s="720">
        <f t="shared" si="73"/>
        <v>1314.679473173258</v>
      </c>
      <c r="CO261" s="720">
        <f t="shared" si="73"/>
        <v>1315.1849608655657</v>
      </c>
      <c r="CP261" s="720">
        <f t="shared" si="73"/>
        <v>1315.6904485578734</v>
      </c>
      <c r="CQ261" s="720">
        <f t="shared" si="73"/>
        <v>1316.1959362501811</v>
      </c>
      <c r="CR261" s="720">
        <f t="shared" si="73"/>
        <v>1316.7014239424889</v>
      </c>
      <c r="CS261" s="720">
        <f t="shared" si="73"/>
        <v>1317.2069116347966</v>
      </c>
      <c r="CT261" s="720">
        <f t="shared" si="73"/>
        <v>1317.7123993271043</v>
      </c>
      <c r="CU261" s="720">
        <f t="shared" si="73"/>
        <v>1704.217887019412</v>
      </c>
      <c r="CV261" s="720">
        <f t="shared" si="73"/>
        <v>1704.7233747117198</v>
      </c>
      <c r="CW261" s="720">
        <f t="shared" si="73"/>
        <v>1705.2288624040275</v>
      </c>
      <c r="CX261" s="720">
        <f t="shared" si="73"/>
        <v>1705.7343500963352</v>
      </c>
      <c r="CY261" s="721">
        <f t="shared" si="73"/>
        <v>1706.2398377886429</v>
      </c>
      <c r="CZ261" s="721">
        <f t="shared" si="73"/>
        <v>0</v>
      </c>
      <c r="DA261" s="721">
        <f t="shared" si="73"/>
        <v>0</v>
      </c>
      <c r="DB261" s="721">
        <f t="shared" si="73"/>
        <v>0</v>
      </c>
      <c r="DC261" s="721">
        <f t="shared" si="73"/>
        <v>0</v>
      </c>
      <c r="DD261" s="721">
        <f t="shared" si="73"/>
        <v>0</v>
      </c>
      <c r="DE261" s="721">
        <f t="shared" si="73"/>
        <v>0</v>
      </c>
      <c r="DF261" s="721">
        <f t="shared" si="73"/>
        <v>0</v>
      </c>
      <c r="DG261" s="721">
        <f t="shared" si="73"/>
        <v>0</v>
      </c>
      <c r="DH261" s="721">
        <f t="shared" si="73"/>
        <v>0</v>
      </c>
      <c r="DI261" s="721">
        <f t="shared" si="73"/>
        <v>0</v>
      </c>
      <c r="DJ261" s="721">
        <f t="shared" si="73"/>
        <v>0</v>
      </c>
      <c r="DK261" s="721">
        <f t="shared" si="73"/>
        <v>0</v>
      </c>
      <c r="DL261" s="721">
        <f t="shared" si="73"/>
        <v>0</v>
      </c>
      <c r="DM261" s="721">
        <f t="shared" si="73"/>
        <v>0</v>
      </c>
      <c r="DN261" s="721">
        <f t="shared" si="73"/>
        <v>0</v>
      </c>
      <c r="DO261" s="721">
        <f t="shared" si="73"/>
        <v>0</v>
      </c>
      <c r="DP261" s="721">
        <f t="shared" si="73"/>
        <v>0</v>
      </c>
      <c r="DQ261" s="721">
        <f t="shared" si="73"/>
        <v>0</v>
      </c>
      <c r="DR261" s="721">
        <f t="shared" si="73"/>
        <v>0</v>
      </c>
      <c r="DS261" s="721">
        <f t="shared" si="73"/>
        <v>0</v>
      </c>
      <c r="DT261" s="721">
        <f t="shared" si="73"/>
        <v>0</v>
      </c>
      <c r="DU261" s="721">
        <f t="shared" si="73"/>
        <v>0</v>
      </c>
      <c r="DV261" s="721">
        <f t="shared" si="73"/>
        <v>0</v>
      </c>
      <c r="DW261" s="721">
        <f t="shared" si="73"/>
        <v>0</v>
      </c>
    </row>
    <row r="262" spans="2:127" ht="51" x14ac:dyDescent="0.2">
      <c r="B262" s="693"/>
      <c r="C262" s="830" t="s">
        <v>787</v>
      </c>
      <c r="D262" s="817" t="s">
        <v>788</v>
      </c>
      <c r="E262" s="818" t="s">
        <v>559</v>
      </c>
      <c r="F262" s="819" t="s">
        <v>780</v>
      </c>
      <c r="G262" s="820" t="s">
        <v>781</v>
      </c>
      <c r="H262" s="821" t="s">
        <v>495</v>
      </c>
      <c r="I262" s="822">
        <f>MAX(X262:AV262)</f>
        <v>14.359291873674213</v>
      </c>
      <c r="J262" s="821">
        <f>SUMPRODUCT($X$2:$CY$2,$X262:$CY262)*365</f>
        <v>103851.58002770472</v>
      </c>
      <c r="K262" s="821">
        <f>SUMPRODUCT($X$2:$CY$2,$X263:$CY263)+SUMPRODUCT($X$2:$CY$2,$X264:$CY264)+SUMPRODUCT($X$2:$CY$2,$X265:$CY265)</f>
        <v>65995.476534364469</v>
      </c>
      <c r="L262" s="821">
        <f>SUMPRODUCT($X$2:$CY$2,$X266:$CY266) +SUMPRODUCT($X$2:$CY$2,$X267:$CY267)</f>
        <v>0</v>
      </c>
      <c r="M262" s="821">
        <f>SUMPRODUCT($X$2:$CY$2,$X268:$CY268)</f>
        <v>0</v>
      </c>
      <c r="N262" s="821">
        <f>SUMPRODUCT($X$2:$CY$2,$X271:$CY271) +SUMPRODUCT($X$2:$CY$2,$X272:$CY272)</f>
        <v>0</v>
      </c>
      <c r="O262" s="821">
        <f>SUMPRODUCT($X$2:$CY$2,$X269:$CY269) +SUMPRODUCT($X$2:$CY$2,$X270:$CY270) +SUMPRODUCT($X$2:$CY$2,$X273:$CY273)</f>
        <v>0</v>
      </c>
      <c r="P262" s="821">
        <f>SUM(K262:O262)</f>
        <v>65995.476534364469</v>
      </c>
      <c r="Q262" s="821">
        <f>(SUM(K262:M262)*100000)/(J262*1000)</f>
        <v>63.547879114365621</v>
      </c>
      <c r="R262" s="823">
        <f>(P262*100000)/(J262*1000)</f>
        <v>63.547879114365621</v>
      </c>
      <c r="S262" s="824" t="s">
        <v>782</v>
      </c>
      <c r="T262" s="825" t="s">
        <v>782</v>
      </c>
      <c r="U262" s="778" t="s">
        <v>496</v>
      </c>
      <c r="V262" s="708" t="s">
        <v>124</v>
      </c>
      <c r="W262" s="779" t="s">
        <v>75</v>
      </c>
      <c r="X262" s="826"/>
      <c r="Y262" s="826">
        <v>0.98604048403394029</v>
      </c>
      <c r="Z262" s="826">
        <v>1.9809135001730171</v>
      </c>
      <c r="AA262" s="826">
        <v>2.9702186638847587</v>
      </c>
      <c r="AB262" s="826">
        <v>3.9580338794044376</v>
      </c>
      <c r="AC262" s="826">
        <v>4.9475175339465967</v>
      </c>
      <c r="AD262" s="826">
        <v>5.0558081386479046</v>
      </c>
      <c r="AE262" s="826">
        <v>5.1717742768004422</v>
      </c>
      <c r="AF262" s="826">
        <v>5.2814349509640266</v>
      </c>
      <c r="AG262" s="826">
        <v>5.3910891900142968</v>
      </c>
      <c r="AH262" s="826">
        <v>5.5054577335656383</v>
      </c>
      <c r="AI262" s="826">
        <v>6.4037997041366248</v>
      </c>
      <c r="AJ262" s="826">
        <v>7.3099774751891466</v>
      </c>
      <c r="AK262" s="826">
        <v>8.2150322642286664</v>
      </c>
      <c r="AL262" s="826">
        <v>9.1131609756247585</v>
      </c>
      <c r="AM262" s="826">
        <v>10.012534697048814</v>
      </c>
      <c r="AN262" s="826">
        <v>10.790546638817775</v>
      </c>
      <c r="AO262" s="826">
        <v>11.569752673083588</v>
      </c>
      <c r="AP262" s="826">
        <v>12.358744903763895</v>
      </c>
      <c r="AQ262" s="826">
        <v>13.137544387348443</v>
      </c>
      <c r="AR262" s="826">
        <v>13.916181227533384</v>
      </c>
      <c r="AS262" s="826">
        <v>14.029431485356316</v>
      </c>
      <c r="AT262" s="826">
        <v>14.137643797971645</v>
      </c>
      <c r="AU262" s="826">
        <v>14.245654541603244</v>
      </c>
      <c r="AV262" s="826">
        <v>14.359291873674213</v>
      </c>
      <c r="AW262" s="826">
        <v>14.466744145285457</v>
      </c>
      <c r="AX262" s="826">
        <v>14.466744145285457</v>
      </c>
      <c r="AY262" s="826">
        <v>14.466744145285457</v>
      </c>
      <c r="AZ262" s="826">
        <v>14.466744145285457</v>
      </c>
      <c r="BA262" s="826">
        <v>14.466744145285457</v>
      </c>
      <c r="BB262" s="826">
        <v>14.466744145285457</v>
      </c>
      <c r="BC262" s="826">
        <v>14.466744145285457</v>
      </c>
      <c r="BD262" s="826">
        <v>14.466744145285457</v>
      </c>
      <c r="BE262" s="826">
        <v>14.466744145285457</v>
      </c>
      <c r="BF262" s="826">
        <v>14.466744145285457</v>
      </c>
      <c r="BG262" s="826">
        <v>14.466744145285457</v>
      </c>
      <c r="BH262" s="826">
        <v>14.466744145285457</v>
      </c>
      <c r="BI262" s="826">
        <v>14.466744145285457</v>
      </c>
      <c r="BJ262" s="826">
        <v>14.466744145285457</v>
      </c>
      <c r="BK262" s="826">
        <v>14.466744145285457</v>
      </c>
      <c r="BL262" s="826">
        <v>14.466744145285457</v>
      </c>
      <c r="BM262" s="826">
        <v>14.466744145285457</v>
      </c>
      <c r="BN262" s="826">
        <v>14.466744145285457</v>
      </c>
      <c r="BO262" s="826">
        <v>14.466744145285457</v>
      </c>
      <c r="BP262" s="826">
        <v>14.466744145285457</v>
      </c>
      <c r="BQ262" s="826">
        <v>14.466744145285457</v>
      </c>
      <c r="BR262" s="826">
        <v>14.466744145285457</v>
      </c>
      <c r="BS262" s="826">
        <v>14.466744145285457</v>
      </c>
      <c r="BT262" s="826">
        <v>14.466744145285457</v>
      </c>
      <c r="BU262" s="826">
        <v>14.466744145285457</v>
      </c>
      <c r="BV262" s="826">
        <v>14.466744145285457</v>
      </c>
      <c r="BW262" s="826">
        <v>14.466744145285457</v>
      </c>
      <c r="BX262" s="826">
        <v>14.466744145285457</v>
      </c>
      <c r="BY262" s="826">
        <v>14.466744145285457</v>
      </c>
      <c r="BZ262" s="826">
        <v>14.466744145285457</v>
      </c>
      <c r="CA262" s="826">
        <v>14.466744145285457</v>
      </c>
      <c r="CB262" s="826">
        <v>14.466744145285457</v>
      </c>
      <c r="CC262" s="826">
        <v>14.466744145285457</v>
      </c>
      <c r="CD262" s="826">
        <v>14.466744145285457</v>
      </c>
      <c r="CE262" s="831">
        <v>14.466744145285457</v>
      </c>
      <c r="CF262" s="831">
        <v>14.466744145285457</v>
      </c>
      <c r="CG262" s="831">
        <v>14.466744145285457</v>
      </c>
      <c r="CH262" s="831">
        <v>14.466744145285457</v>
      </c>
      <c r="CI262" s="831">
        <v>14.466744145285457</v>
      </c>
      <c r="CJ262" s="831">
        <v>14.466744145285457</v>
      </c>
      <c r="CK262" s="831">
        <v>14.466744145285457</v>
      </c>
      <c r="CL262" s="831">
        <v>14.466744145285457</v>
      </c>
      <c r="CM262" s="831">
        <v>14.466744145285457</v>
      </c>
      <c r="CN262" s="831">
        <v>14.466744145285457</v>
      </c>
      <c r="CO262" s="831">
        <v>14.466744145285457</v>
      </c>
      <c r="CP262" s="831">
        <v>14.466744145285457</v>
      </c>
      <c r="CQ262" s="831">
        <v>14.466744145285457</v>
      </c>
      <c r="CR262" s="831">
        <v>14.466744145285457</v>
      </c>
      <c r="CS262" s="831">
        <v>14.466744145285457</v>
      </c>
      <c r="CT262" s="831">
        <v>14.466744145285457</v>
      </c>
      <c r="CU262" s="831">
        <v>14.466744145285457</v>
      </c>
      <c r="CV262" s="831">
        <v>14.466744145285457</v>
      </c>
      <c r="CW262" s="831">
        <v>14.466744145285457</v>
      </c>
      <c r="CX262" s="831">
        <v>14.466744145285457</v>
      </c>
      <c r="CY262" s="832">
        <v>14.466744145285457</v>
      </c>
      <c r="CZ262" s="831"/>
      <c r="DA262" s="831"/>
      <c r="DB262" s="831"/>
      <c r="DC262" s="831"/>
      <c r="DD262" s="831"/>
      <c r="DE262" s="831"/>
      <c r="DF262" s="831"/>
      <c r="DG262" s="831"/>
      <c r="DH262" s="831"/>
      <c r="DI262" s="831"/>
      <c r="DJ262" s="831"/>
      <c r="DK262" s="831"/>
      <c r="DL262" s="831"/>
      <c r="DM262" s="831"/>
      <c r="DN262" s="831"/>
      <c r="DO262" s="831"/>
      <c r="DP262" s="831"/>
      <c r="DQ262" s="831"/>
      <c r="DR262" s="831"/>
      <c r="DS262" s="831"/>
      <c r="DT262" s="831"/>
      <c r="DU262" s="831"/>
      <c r="DV262" s="831"/>
      <c r="DW262" s="826"/>
    </row>
    <row r="263" spans="2:127" x14ac:dyDescent="0.2">
      <c r="B263" s="694"/>
      <c r="C263" s="695"/>
      <c r="D263" s="696"/>
      <c r="E263" s="697"/>
      <c r="F263" s="697"/>
      <c r="G263" s="696"/>
      <c r="H263" s="697"/>
      <c r="I263" s="697"/>
      <c r="J263" s="697"/>
      <c r="K263" s="697"/>
      <c r="L263" s="697"/>
      <c r="M263" s="697"/>
      <c r="N263" s="697"/>
      <c r="O263" s="697"/>
      <c r="P263" s="697"/>
      <c r="Q263" s="697"/>
      <c r="R263" s="698"/>
      <c r="S263" s="697"/>
      <c r="T263" s="697"/>
      <c r="U263" s="707" t="s">
        <v>497</v>
      </c>
      <c r="V263" s="708" t="s">
        <v>124</v>
      </c>
      <c r="W263" s="779" t="s">
        <v>498</v>
      </c>
      <c r="X263" s="826">
        <v>2201.482</v>
      </c>
      <c r="Y263" s="826">
        <v>2462.7175999999999</v>
      </c>
      <c r="Z263" s="826">
        <v>2337.6702</v>
      </c>
      <c r="AA263" s="826">
        <v>2353.7125999999998</v>
      </c>
      <c r="AB263" s="826">
        <v>2369.8127999999997</v>
      </c>
      <c r="AC263" s="826">
        <v>410.678</v>
      </c>
      <c r="AD263" s="826">
        <v>427.96200000000027</v>
      </c>
      <c r="AE263" s="826">
        <v>446.6586000000006</v>
      </c>
      <c r="AF263" s="826">
        <v>465.30519999999984</v>
      </c>
      <c r="AG263" s="826">
        <v>484.90059999999971</v>
      </c>
      <c r="AH263" s="826">
        <v>770.356437936264</v>
      </c>
      <c r="AI263" s="826">
        <v>900.70851532432835</v>
      </c>
      <c r="AJ263" s="826">
        <v>1033.2460505326762</v>
      </c>
      <c r="AK263" s="826">
        <v>1171.4179589954999</v>
      </c>
      <c r="AL263" s="826">
        <v>1313.228745671493</v>
      </c>
      <c r="AM263" s="826">
        <v>2052.0324210112744</v>
      </c>
      <c r="AN263" s="826">
        <v>2322.7001558461639</v>
      </c>
      <c r="AO263" s="826">
        <v>2605.8940180614945</v>
      </c>
      <c r="AP263" s="826">
        <v>2908.0520844832463</v>
      </c>
      <c r="AQ263" s="826">
        <v>3238.6821302024759</v>
      </c>
      <c r="AR263" s="826">
        <v>2547.9975447740549</v>
      </c>
      <c r="AS263" s="826">
        <v>2581.3499447740546</v>
      </c>
      <c r="AT263" s="826">
        <v>2613.7261447740548</v>
      </c>
      <c r="AU263" s="826">
        <v>2649.8315447740551</v>
      </c>
      <c r="AV263" s="826">
        <v>2685.1779447740546</v>
      </c>
      <c r="AW263" s="826">
        <v>2122.9290324663625</v>
      </c>
      <c r="AX263" s="826">
        <v>2123.4345201586702</v>
      </c>
      <c r="AY263" s="826">
        <v>2123.940007850978</v>
      </c>
      <c r="AZ263" s="826">
        <v>2124.4454955432857</v>
      </c>
      <c r="BA263" s="826">
        <v>2124.9509832355934</v>
      </c>
      <c r="BB263" s="826">
        <v>2511.4564709279011</v>
      </c>
      <c r="BC263" s="826">
        <v>2511.9619586202089</v>
      </c>
      <c r="BD263" s="826">
        <v>2512.4674463125166</v>
      </c>
      <c r="BE263" s="826">
        <v>2512.9729340048243</v>
      </c>
      <c r="BF263" s="826">
        <v>2513.478421697132</v>
      </c>
      <c r="BG263" s="826">
        <v>2127.9839093894398</v>
      </c>
      <c r="BH263" s="826">
        <v>2128.4893970817475</v>
      </c>
      <c r="BI263" s="826">
        <v>2128.9948847740552</v>
      </c>
      <c r="BJ263" s="826">
        <v>2129.5003724663629</v>
      </c>
      <c r="BK263" s="826">
        <v>2130.0058601586707</v>
      </c>
      <c r="BL263" s="826">
        <v>2130.5113478509784</v>
      </c>
      <c r="BM263" s="826">
        <v>2131.0168355432861</v>
      </c>
      <c r="BN263" s="826">
        <v>2131.5223232355938</v>
      </c>
      <c r="BO263" s="826">
        <v>2132.0278109279016</v>
      </c>
      <c r="BP263" s="826">
        <v>2132.5332986202093</v>
      </c>
      <c r="BQ263" s="826">
        <v>2519.038786312517</v>
      </c>
      <c r="BR263" s="826">
        <v>2519.5442740048247</v>
      </c>
      <c r="BS263" s="826">
        <v>2520.0497616971325</v>
      </c>
      <c r="BT263" s="826">
        <v>2520.5552493894402</v>
      </c>
      <c r="BU263" s="826">
        <v>2521.0607370817479</v>
      </c>
      <c r="BV263" s="826">
        <v>2135.5662247740556</v>
      </c>
      <c r="BW263" s="826">
        <v>2136.0717124663634</v>
      </c>
      <c r="BX263" s="826">
        <v>2136.5772001586711</v>
      </c>
      <c r="BY263" s="826">
        <v>2137.0826878509788</v>
      </c>
      <c r="BZ263" s="826">
        <v>2137.5881755432865</v>
      </c>
      <c r="CA263" s="826">
        <v>2138.0936632355942</v>
      </c>
      <c r="CB263" s="826">
        <v>2138.599150927902</v>
      </c>
      <c r="CC263" s="826">
        <v>2139.1046386202097</v>
      </c>
      <c r="CD263" s="826">
        <v>2139.6101263125174</v>
      </c>
      <c r="CE263" s="831">
        <v>2526.1156140048251</v>
      </c>
      <c r="CF263" s="831">
        <v>2526.6211016971329</v>
      </c>
      <c r="CG263" s="831">
        <v>2527.1265893894406</v>
      </c>
      <c r="CH263" s="831">
        <v>2527.6320770817483</v>
      </c>
      <c r="CI263" s="831">
        <v>2528.137564774056</v>
      </c>
      <c r="CJ263" s="831">
        <v>2142.6430524663638</v>
      </c>
      <c r="CK263" s="831">
        <v>2143.1485401586715</v>
      </c>
      <c r="CL263" s="831">
        <v>2143.6540278509792</v>
      </c>
      <c r="CM263" s="831">
        <v>2144.1595155432869</v>
      </c>
      <c r="CN263" s="831">
        <v>2144.6650032355947</v>
      </c>
      <c r="CO263" s="831">
        <v>2145.1704909279024</v>
      </c>
      <c r="CP263" s="831">
        <v>2145.6759786202101</v>
      </c>
      <c r="CQ263" s="831">
        <v>2146.1814663125178</v>
      </c>
      <c r="CR263" s="831">
        <v>2146.6869540048256</v>
      </c>
      <c r="CS263" s="831">
        <v>2147.1924416971333</v>
      </c>
      <c r="CT263" s="831">
        <v>2147.697929389441</v>
      </c>
      <c r="CU263" s="831">
        <v>2534.2034170817487</v>
      </c>
      <c r="CV263" s="831">
        <v>2534.7089047740565</v>
      </c>
      <c r="CW263" s="831">
        <v>2535.2143924663642</v>
      </c>
      <c r="CX263" s="831">
        <v>2535.7198801586719</v>
      </c>
      <c r="CY263" s="832">
        <v>2536.2253678509796</v>
      </c>
      <c r="CZ263" s="831"/>
      <c r="DA263" s="831"/>
      <c r="DB263" s="831"/>
      <c r="DC263" s="831"/>
      <c r="DD263" s="831"/>
      <c r="DE263" s="831"/>
      <c r="DF263" s="831"/>
      <c r="DG263" s="831"/>
      <c r="DH263" s="831"/>
      <c r="DI263" s="831"/>
      <c r="DJ263" s="831"/>
      <c r="DK263" s="831"/>
      <c r="DL263" s="831"/>
      <c r="DM263" s="831"/>
      <c r="DN263" s="831"/>
      <c r="DO263" s="831"/>
      <c r="DP263" s="831"/>
      <c r="DQ263" s="831"/>
      <c r="DR263" s="831"/>
      <c r="DS263" s="831"/>
      <c r="DT263" s="831"/>
      <c r="DU263" s="831"/>
      <c r="DV263" s="831"/>
      <c r="DW263" s="826"/>
    </row>
    <row r="264" spans="2:127" x14ac:dyDescent="0.2">
      <c r="B264" s="699"/>
      <c r="C264" s="700"/>
      <c r="D264" s="701"/>
      <c r="E264" s="701"/>
      <c r="F264" s="701"/>
      <c r="G264" s="701"/>
      <c r="H264" s="701"/>
      <c r="I264" s="701"/>
      <c r="J264" s="701"/>
      <c r="K264" s="701"/>
      <c r="L264" s="701"/>
      <c r="M264" s="701"/>
      <c r="N264" s="701"/>
      <c r="O264" s="701"/>
      <c r="P264" s="701"/>
      <c r="Q264" s="701"/>
      <c r="R264" s="702"/>
      <c r="S264" s="701"/>
      <c r="T264" s="701"/>
      <c r="U264" s="707" t="s">
        <v>499</v>
      </c>
      <c r="V264" s="708" t="s">
        <v>124</v>
      </c>
      <c r="W264" s="779" t="s">
        <v>498</v>
      </c>
      <c r="X264" s="826"/>
      <c r="Y264" s="826"/>
      <c r="Z264" s="826"/>
      <c r="AA264" s="826"/>
      <c r="AB264" s="826"/>
      <c r="AC264" s="826"/>
      <c r="AD264" s="826"/>
      <c r="AE264" s="826"/>
      <c r="AF264" s="826"/>
      <c r="AG264" s="826"/>
      <c r="AH264" s="826"/>
      <c r="AI264" s="826"/>
      <c r="AJ264" s="826"/>
      <c r="AK264" s="826"/>
      <c r="AL264" s="826"/>
      <c r="AM264" s="826"/>
      <c r="AN264" s="826"/>
      <c r="AO264" s="826"/>
      <c r="AP264" s="826"/>
      <c r="AQ264" s="826"/>
      <c r="AR264" s="826"/>
      <c r="AS264" s="826"/>
      <c r="AT264" s="826"/>
      <c r="AU264" s="826"/>
      <c r="AV264" s="826"/>
      <c r="AW264" s="826"/>
      <c r="AX264" s="826"/>
      <c r="AY264" s="826"/>
      <c r="AZ264" s="826"/>
      <c r="BA264" s="826"/>
      <c r="BB264" s="826"/>
      <c r="BC264" s="826"/>
      <c r="BD264" s="826"/>
      <c r="BE264" s="826"/>
      <c r="BF264" s="826"/>
      <c r="BG264" s="826"/>
      <c r="BH264" s="826"/>
      <c r="BI264" s="826"/>
      <c r="BJ264" s="826"/>
      <c r="BK264" s="826"/>
      <c r="BL264" s="826"/>
      <c r="BM264" s="826"/>
      <c r="BN264" s="826"/>
      <c r="BO264" s="826"/>
      <c r="BP264" s="826"/>
      <c r="BQ264" s="826"/>
      <c r="BR264" s="826"/>
      <c r="BS264" s="826"/>
      <c r="BT264" s="826"/>
      <c r="BU264" s="826"/>
      <c r="BV264" s="826"/>
      <c r="BW264" s="826"/>
      <c r="BX264" s="826"/>
      <c r="BY264" s="826"/>
      <c r="BZ264" s="826"/>
      <c r="CA264" s="826"/>
      <c r="CB264" s="826"/>
      <c r="CC264" s="826"/>
      <c r="CD264" s="826"/>
      <c r="CE264" s="831"/>
      <c r="CF264" s="831"/>
      <c r="CG264" s="831"/>
      <c r="CH264" s="831"/>
      <c r="CI264" s="831"/>
      <c r="CJ264" s="831"/>
      <c r="CK264" s="831"/>
      <c r="CL264" s="831"/>
      <c r="CM264" s="831"/>
      <c r="CN264" s="831"/>
      <c r="CO264" s="831"/>
      <c r="CP264" s="831"/>
      <c r="CQ264" s="831"/>
      <c r="CR264" s="831"/>
      <c r="CS264" s="831"/>
      <c r="CT264" s="831"/>
      <c r="CU264" s="831"/>
      <c r="CV264" s="831"/>
      <c r="CW264" s="831"/>
      <c r="CX264" s="831"/>
      <c r="CY264" s="832"/>
      <c r="CZ264" s="831"/>
      <c r="DA264" s="831"/>
      <c r="DB264" s="831"/>
      <c r="DC264" s="831"/>
      <c r="DD264" s="831"/>
      <c r="DE264" s="831"/>
      <c r="DF264" s="831"/>
      <c r="DG264" s="831"/>
      <c r="DH264" s="831"/>
      <c r="DI264" s="831"/>
      <c r="DJ264" s="831"/>
      <c r="DK264" s="831"/>
      <c r="DL264" s="831"/>
      <c r="DM264" s="831"/>
      <c r="DN264" s="831"/>
      <c r="DO264" s="831"/>
      <c r="DP264" s="831"/>
      <c r="DQ264" s="831"/>
      <c r="DR264" s="831"/>
      <c r="DS264" s="831"/>
      <c r="DT264" s="831"/>
      <c r="DU264" s="831"/>
      <c r="DV264" s="831"/>
      <c r="DW264" s="826"/>
    </row>
    <row r="265" spans="2:127" x14ac:dyDescent="0.2">
      <c r="B265" s="699"/>
      <c r="C265" s="700"/>
      <c r="D265" s="701"/>
      <c r="E265" s="701"/>
      <c r="F265" s="701"/>
      <c r="G265" s="701"/>
      <c r="H265" s="701"/>
      <c r="I265" s="701"/>
      <c r="J265" s="701"/>
      <c r="K265" s="701"/>
      <c r="L265" s="701"/>
      <c r="M265" s="701"/>
      <c r="N265" s="701"/>
      <c r="O265" s="701"/>
      <c r="P265" s="701"/>
      <c r="Q265" s="701"/>
      <c r="R265" s="702"/>
      <c r="S265" s="701"/>
      <c r="T265" s="701"/>
      <c r="U265" s="707" t="s">
        <v>772</v>
      </c>
      <c r="V265" s="708" t="s">
        <v>124</v>
      </c>
      <c r="W265" s="779" t="s">
        <v>498</v>
      </c>
      <c r="X265" s="826">
        <v>79.253352000000007</v>
      </c>
      <c r="Y265" s="826">
        <v>156.32616959999999</v>
      </c>
      <c r="Z265" s="826">
        <v>228.89289600000001</v>
      </c>
      <c r="AA265" s="826">
        <v>302.00964479999993</v>
      </c>
      <c r="AB265" s="826">
        <v>375.67641599999996</v>
      </c>
      <c r="AC265" s="826">
        <v>378.79320959999995</v>
      </c>
      <c r="AD265" s="826">
        <v>382.52113919999994</v>
      </c>
      <c r="AE265" s="826">
        <v>386.89076159999991</v>
      </c>
      <c r="AF265" s="826">
        <v>391.90207679999992</v>
      </c>
      <c r="AG265" s="826">
        <v>397.61619839999992</v>
      </c>
      <c r="AH265" s="826">
        <v>397.61619839999992</v>
      </c>
      <c r="AI265" s="826">
        <v>397.61619839999992</v>
      </c>
      <c r="AJ265" s="826">
        <v>397.61619839999992</v>
      </c>
      <c r="AK265" s="826">
        <v>397.61619839999992</v>
      </c>
      <c r="AL265" s="826">
        <v>397.61619839999992</v>
      </c>
      <c r="AM265" s="826">
        <v>397.61619839999992</v>
      </c>
      <c r="AN265" s="826">
        <v>397.61619839999992</v>
      </c>
      <c r="AO265" s="826">
        <v>397.61619839999992</v>
      </c>
      <c r="AP265" s="826">
        <v>397.61619839999992</v>
      </c>
      <c r="AQ265" s="826">
        <v>397.61619839999992</v>
      </c>
      <c r="AR265" s="826">
        <v>397.61619839999992</v>
      </c>
      <c r="AS265" s="826">
        <v>397.61619839999992</v>
      </c>
      <c r="AT265" s="826">
        <v>397.61619839999992</v>
      </c>
      <c r="AU265" s="826">
        <v>397.61619839999992</v>
      </c>
      <c r="AV265" s="826">
        <v>397.61619839999992</v>
      </c>
      <c r="AW265" s="826">
        <v>397.61619839999992</v>
      </c>
      <c r="AX265" s="826">
        <v>397.61619839999992</v>
      </c>
      <c r="AY265" s="826">
        <v>397.61619839999992</v>
      </c>
      <c r="AZ265" s="826">
        <v>397.61619839999992</v>
      </c>
      <c r="BA265" s="826">
        <v>397.61619839999992</v>
      </c>
      <c r="BB265" s="826">
        <v>397.61619839999992</v>
      </c>
      <c r="BC265" s="826">
        <v>397.61619839999992</v>
      </c>
      <c r="BD265" s="826">
        <v>397.61619839999992</v>
      </c>
      <c r="BE265" s="826">
        <v>397.61619839999992</v>
      </c>
      <c r="BF265" s="826">
        <v>397.61619839999992</v>
      </c>
      <c r="BG265" s="826">
        <v>397.61619839999992</v>
      </c>
      <c r="BH265" s="826">
        <v>397.61619839999992</v>
      </c>
      <c r="BI265" s="826">
        <v>397.61619839999992</v>
      </c>
      <c r="BJ265" s="826">
        <v>397.61619839999992</v>
      </c>
      <c r="BK265" s="826">
        <v>397.61619839999992</v>
      </c>
      <c r="BL265" s="826">
        <v>397.61619839999992</v>
      </c>
      <c r="BM265" s="826">
        <v>397.61619839999992</v>
      </c>
      <c r="BN265" s="826">
        <v>397.61619839999992</v>
      </c>
      <c r="BO265" s="826">
        <v>397.61619839999992</v>
      </c>
      <c r="BP265" s="826">
        <v>397.61619839999992</v>
      </c>
      <c r="BQ265" s="826">
        <v>397.61619839999992</v>
      </c>
      <c r="BR265" s="826">
        <v>397.61619839999992</v>
      </c>
      <c r="BS265" s="826">
        <v>397.61619839999992</v>
      </c>
      <c r="BT265" s="826">
        <v>397.61619839999992</v>
      </c>
      <c r="BU265" s="826">
        <v>397.61619839999992</v>
      </c>
      <c r="BV265" s="826">
        <v>397.61619839999992</v>
      </c>
      <c r="BW265" s="826">
        <v>397.61619839999992</v>
      </c>
      <c r="BX265" s="826">
        <v>397.61619839999992</v>
      </c>
      <c r="BY265" s="826">
        <v>397.61619839999992</v>
      </c>
      <c r="BZ265" s="826">
        <v>397.61619839999992</v>
      </c>
      <c r="CA265" s="826">
        <v>397.61619839999992</v>
      </c>
      <c r="CB265" s="826">
        <v>397.61619839999992</v>
      </c>
      <c r="CC265" s="826">
        <v>397.61619839999992</v>
      </c>
      <c r="CD265" s="826">
        <v>397.61619839999992</v>
      </c>
      <c r="CE265" s="831">
        <v>397.61619839999992</v>
      </c>
      <c r="CF265" s="831">
        <v>397.61619839999992</v>
      </c>
      <c r="CG265" s="831">
        <v>397.61619839999992</v>
      </c>
      <c r="CH265" s="831">
        <v>397.61619839999992</v>
      </c>
      <c r="CI265" s="831">
        <v>397.61619839999992</v>
      </c>
      <c r="CJ265" s="831">
        <v>397.61619839999992</v>
      </c>
      <c r="CK265" s="831">
        <v>397.61619839999992</v>
      </c>
      <c r="CL265" s="831">
        <v>397.61619839999992</v>
      </c>
      <c r="CM265" s="831">
        <v>397.61619839999992</v>
      </c>
      <c r="CN265" s="831">
        <v>397.61619839999992</v>
      </c>
      <c r="CO265" s="831">
        <v>397.61619839999992</v>
      </c>
      <c r="CP265" s="831">
        <v>397.61619839999992</v>
      </c>
      <c r="CQ265" s="831">
        <v>397.61619839999992</v>
      </c>
      <c r="CR265" s="831">
        <v>397.61619839999992</v>
      </c>
      <c r="CS265" s="831">
        <v>397.61619839999992</v>
      </c>
      <c r="CT265" s="831">
        <v>397.61619839999992</v>
      </c>
      <c r="CU265" s="831">
        <v>397.61619839999992</v>
      </c>
      <c r="CV265" s="831">
        <v>397.61619839999992</v>
      </c>
      <c r="CW265" s="831">
        <v>397.61619839999992</v>
      </c>
      <c r="CX265" s="831">
        <v>397.61619839999992</v>
      </c>
      <c r="CY265" s="832">
        <v>397.61619839999992</v>
      </c>
      <c r="CZ265" s="831"/>
      <c r="DA265" s="831"/>
      <c r="DB265" s="831"/>
      <c r="DC265" s="831"/>
      <c r="DD265" s="831"/>
      <c r="DE265" s="831"/>
      <c r="DF265" s="831"/>
      <c r="DG265" s="831"/>
      <c r="DH265" s="831"/>
      <c r="DI265" s="831"/>
      <c r="DJ265" s="831"/>
      <c r="DK265" s="831"/>
      <c r="DL265" s="831"/>
      <c r="DM265" s="831"/>
      <c r="DN265" s="831"/>
      <c r="DO265" s="831"/>
      <c r="DP265" s="831"/>
      <c r="DQ265" s="831"/>
      <c r="DR265" s="831"/>
      <c r="DS265" s="831"/>
      <c r="DT265" s="831"/>
      <c r="DU265" s="831"/>
      <c r="DV265" s="831"/>
      <c r="DW265" s="826"/>
    </row>
    <row r="266" spans="2:127" x14ac:dyDescent="0.2">
      <c r="B266" s="703"/>
      <c r="C266" s="827"/>
      <c r="D266" s="809"/>
      <c r="E266" s="809"/>
      <c r="F266" s="809"/>
      <c r="G266" s="809"/>
      <c r="H266" s="809"/>
      <c r="I266" s="809"/>
      <c r="J266" s="809"/>
      <c r="K266" s="809"/>
      <c r="L266" s="809"/>
      <c r="M266" s="809"/>
      <c r="N266" s="809"/>
      <c r="O266" s="809"/>
      <c r="P266" s="809"/>
      <c r="Q266" s="809"/>
      <c r="R266" s="828"/>
      <c r="S266" s="809"/>
      <c r="T266" s="809"/>
      <c r="U266" s="707" t="s">
        <v>500</v>
      </c>
      <c r="V266" s="708" t="s">
        <v>124</v>
      </c>
      <c r="W266" s="709" t="s">
        <v>498</v>
      </c>
      <c r="X266" s="826"/>
      <c r="Y266" s="826"/>
      <c r="Z266" s="826"/>
      <c r="AA266" s="826"/>
      <c r="AB266" s="826"/>
      <c r="AC266" s="826"/>
      <c r="AD266" s="826"/>
      <c r="AE266" s="826"/>
      <c r="AF266" s="826"/>
      <c r="AG266" s="826"/>
      <c r="AH266" s="826"/>
      <c r="AI266" s="826"/>
      <c r="AJ266" s="826"/>
      <c r="AK266" s="826"/>
      <c r="AL266" s="826"/>
      <c r="AM266" s="826"/>
      <c r="AN266" s="826"/>
      <c r="AO266" s="826"/>
      <c r="AP266" s="826"/>
      <c r="AQ266" s="826"/>
      <c r="AR266" s="826"/>
      <c r="AS266" s="826"/>
      <c r="AT266" s="826"/>
      <c r="AU266" s="826"/>
      <c r="AV266" s="826"/>
      <c r="AW266" s="826"/>
      <c r="AX266" s="826"/>
      <c r="AY266" s="826"/>
      <c r="AZ266" s="826"/>
      <c r="BA266" s="826"/>
      <c r="BB266" s="826"/>
      <c r="BC266" s="826"/>
      <c r="BD266" s="826"/>
      <c r="BE266" s="826"/>
      <c r="BF266" s="826"/>
      <c r="BG266" s="826"/>
      <c r="BH266" s="826"/>
      <c r="BI266" s="826"/>
      <c r="BJ266" s="826"/>
      <c r="BK266" s="826"/>
      <c r="BL266" s="826"/>
      <c r="BM266" s="826"/>
      <c r="BN266" s="826"/>
      <c r="BO266" s="826"/>
      <c r="BP266" s="826"/>
      <c r="BQ266" s="826"/>
      <c r="BR266" s="826"/>
      <c r="BS266" s="826"/>
      <c r="BT266" s="826"/>
      <c r="BU266" s="826"/>
      <c r="BV266" s="826"/>
      <c r="BW266" s="826"/>
      <c r="BX266" s="826"/>
      <c r="BY266" s="826"/>
      <c r="BZ266" s="826"/>
      <c r="CA266" s="826"/>
      <c r="CB266" s="826"/>
      <c r="CC266" s="826"/>
      <c r="CD266" s="826"/>
      <c r="CE266" s="831"/>
      <c r="CF266" s="831"/>
      <c r="CG266" s="831"/>
      <c r="CH266" s="831"/>
      <c r="CI266" s="831"/>
      <c r="CJ266" s="831"/>
      <c r="CK266" s="831"/>
      <c r="CL266" s="831"/>
      <c r="CM266" s="831"/>
      <c r="CN266" s="831"/>
      <c r="CO266" s="831"/>
      <c r="CP266" s="831"/>
      <c r="CQ266" s="831"/>
      <c r="CR266" s="831"/>
      <c r="CS266" s="831"/>
      <c r="CT266" s="831"/>
      <c r="CU266" s="831"/>
      <c r="CV266" s="831"/>
      <c r="CW266" s="831"/>
      <c r="CX266" s="831"/>
      <c r="CY266" s="832"/>
      <c r="CZ266" s="831"/>
      <c r="DA266" s="831"/>
      <c r="DB266" s="831"/>
      <c r="DC266" s="831"/>
      <c r="DD266" s="831"/>
      <c r="DE266" s="831"/>
      <c r="DF266" s="831"/>
      <c r="DG266" s="831"/>
      <c r="DH266" s="831"/>
      <c r="DI266" s="831"/>
      <c r="DJ266" s="831"/>
      <c r="DK266" s="831"/>
      <c r="DL266" s="831"/>
      <c r="DM266" s="831"/>
      <c r="DN266" s="831"/>
      <c r="DO266" s="831"/>
      <c r="DP266" s="831"/>
      <c r="DQ266" s="831"/>
      <c r="DR266" s="831"/>
      <c r="DS266" s="831"/>
      <c r="DT266" s="831"/>
      <c r="DU266" s="831"/>
      <c r="DV266" s="831"/>
      <c r="DW266" s="826"/>
    </row>
    <row r="267" spans="2:127" x14ac:dyDescent="0.2">
      <c r="B267" s="704"/>
      <c r="C267" s="705"/>
      <c r="D267" s="651"/>
      <c r="E267" s="651"/>
      <c r="F267" s="651"/>
      <c r="G267" s="651"/>
      <c r="H267" s="651"/>
      <c r="I267" s="651"/>
      <c r="J267" s="651"/>
      <c r="K267" s="651"/>
      <c r="L267" s="651"/>
      <c r="M267" s="651"/>
      <c r="N267" s="651"/>
      <c r="O267" s="651"/>
      <c r="P267" s="651"/>
      <c r="Q267" s="651"/>
      <c r="R267" s="706"/>
      <c r="S267" s="651"/>
      <c r="T267" s="651"/>
      <c r="U267" s="707" t="s">
        <v>501</v>
      </c>
      <c r="V267" s="708" t="s">
        <v>124</v>
      </c>
      <c r="W267" s="709" t="s">
        <v>498</v>
      </c>
      <c r="X267" s="826"/>
      <c r="Y267" s="826"/>
      <c r="Z267" s="826"/>
      <c r="AA267" s="826"/>
      <c r="AB267" s="826"/>
      <c r="AC267" s="826"/>
      <c r="AD267" s="826"/>
      <c r="AE267" s="826"/>
      <c r="AF267" s="826"/>
      <c r="AG267" s="826"/>
      <c r="AH267" s="826"/>
      <c r="AI267" s="826"/>
      <c r="AJ267" s="826"/>
      <c r="AK267" s="826"/>
      <c r="AL267" s="826"/>
      <c r="AM267" s="826"/>
      <c r="AN267" s="826"/>
      <c r="AO267" s="826"/>
      <c r="AP267" s="826"/>
      <c r="AQ267" s="826"/>
      <c r="AR267" s="826"/>
      <c r="AS267" s="826"/>
      <c r="AT267" s="826"/>
      <c r="AU267" s="826"/>
      <c r="AV267" s="826"/>
      <c r="AW267" s="826"/>
      <c r="AX267" s="826"/>
      <c r="AY267" s="826"/>
      <c r="AZ267" s="826"/>
      <c r="BA267" s="826"/>
      <c r="BB267" s="826"/>
      <c r="BC267" s="826"/>
      <c r="BD267" s="826"/>
      <c r="BE267" s="826"/>
      <c r="BF267" s="826"/>
      <c r="BG267" s="826"/>
      <c r="BH267" s="826"/>
      <c r="BI267" s="826"/>
      <c r="BJ267" s="826"/>
      <c r="BK267" s="826"/>
      <c r="BL267" s="826"/>
      <c r="BM267" s="826"/>
      <c r="BN267" s="826"/>
      <c r="BO267" s="826"/>
      <c r="BP267" s="826"/>
      <c r="BQ267" s="826"/>
      <c r="BR267" s="826"/>
      <c r="BS267" s="826"/>
      <c r="BT267" s="826"/>
      <c r="BU267" s="826"/>
      <c r="BV267" s="826"/>
      <c r="BW267" s="826"/>
      <c r="BX267" s="826"/>
      <c r="BY267" s="826"/>
      <c r="BZ267" s="826"/>
      <c r="CA267" s="826"/>
      <c r="CB267" s="826"/>
      <c r="CC267" s="826"/>
      <c r="CD267" s="826"/>
      <c r="CE267" s="826"/>
      <c r="CF267" s="826"/>
      <c r="CG267" s="826"/>
      <c r="CH267" s="826"/>
      <c r="CI267" s="826"/>
      <c r="CJ267" s="826"/>
      <c r="CK267" s="826"/>
      <c r="CL267" s="826"/>
      <c r="CM267" s="826"/>
      <c r="CN267" s="826"/>
      <c r="CO267" s="826"/>
      <c r="CP267" s="826"/>
      <c r="CQ267" s="826"/>
      <c r="CR267" s="826"/>
      <c r="CS267" s="826"/>
      <c r="CT267" s="826"/>
      <c r="CU267" s="826"/>
      <c r="CV267" s="826"/>
      <c r="CW267" s="826"/>
      <c r="CX267" s="826"/>
      <c r="CY267" s="832"/>
      <c r="CZ267" s="831"/>
      <c r="DA267" s="826"/>
      <c r="DB267" s="826"/>
      <c r="DC267" s="826"/>
      <c r="DD267" s="826"/>
      <c r="DE267" s="826"/>
      <c r="DF267" s="826"/>
      <c r="DG267" s="826"/>
      <c r="DH267" s="826"/>
      <c r="DI267" s="826"/>
      <c r="DJ267" s="826"/>
      <c r="DK267" s="826"/>
      <c r="DL267" s="826"/>
      <c r="DM267" s="826"/>
      <c r="DN267" s="826"/>
      <c r="DO267" s="826"/>
      <c r="DP267" s="826"/>
      <c r="DQ267" s="826"/>
      <c r="DR267" s="826"/>
      <c r="DS267" s="826"/>
      <c r="DT267" s="826"/>
      <c r="DU267" s="826"/>
      <c r="DV267" s="826"/>
      <c r="DW267" s="826"/>
    </row>
    <row r="268" spans="2:127" x14ac:dyDescent="0.2">
      <c r="B268" s="704"/>
      <c r="C268" s="705"/>
      <c r="D268" s="651"/>
      <c r="E268" s="651"/>
      <c r="F268" s="651"/>
      <c r="G268" s="651"/>
      <c r="H268" s="651"/>
      <c r="I268" s="651"/>
      <c r="J268" s="651"/>
      <c r="K268" s="651"/>
      <c r="L268" s="651"/>
      <c r="M268" s="651"/>
      <c r="N268" s="651"/>
      <c r="O268" s="651"/>
      <c r="P268" s="651"/>
      <c r="Q268" s="651"/>
      <c r="R268" s="706"/>
      <c r="S268" s="651"/>
      <c r="T268" s="651"/>
      <c r="U268" s="710" t="s">
        <v>502</v>
      </c>
      <c r="V268" s="711" t="s">
        <v>124</v>
      </c>
      <c r="W268" s="709" t="s">
        <v>498</v>
      </c>
      <c r="X268" s="826"/>
      <c r="Y268" s="826"/>
      <c r="Z268" s="826"/>
      <c r="AA268" s="826"/>
      <c r="AB268" s="826"/>
      <c r="AC268" s="826"/>
      <c r="AD268" s="826"/>
      <c r="AE268" s="826"/>
      <c r="AF268" s="826"/>
      <c r="AG268" s="826"/>
      <c r="AH268" s="826"/>
      <c r="AI268" s="826"/>
      <c r="AJ268" s="826"/>
      <c r="AK268" s="826"/>
      <c r="AL268" s="826"/>
      <c r="AM268" s="826"/>
      <c r="AN268" s="826"/>
      <c r="AO268" s="826"/>
      <c r="AP268" s="826"/>
      <c r="AQ268" s="826"/>
      <c r="AR268" s="826"/>
      <c r="AS268" s="826"/>
      <c r="AT268" s="826"/>
      <c r="AU268" s="826"/>
      <c r="AV268" s="826"/>
      <c r="AW268" s="826"/>
      <c r="AX268" s="826"/>
      <c r="AY268" s="826"/>
      <c r="AZ268" s="826"/>
      <c r="BA268" s="826"/>
      <c r="BB268" s="826"/>
      <c r="BC268" s="826"/>
      <c r="BD268" s="826"/>
      <c r="BE268" s="826"/>
      <c r="BF268" s="826"/>
      <c r="BG268" s="826"/>
      <c r="BH268" s="826"/>
      <c r="BI268" s="826"/>
      <c r="BJ268" s="826"/>
      <c r="BK268" s="826"/>
      <c r="BL268" s="826"/>
      <c r="BM268" s="826"/>
      <c r="BN268" s="826"/>
      <c r="BO268" s="826"/>
      <c r="BP268" s="826"/>
      <c r="BQ268" s="826"/>
      <c r="BR268" s="826"/>
      <c r="BS268" s="826"/>
      <c r="BT268" s="826"/>
      <c r="BU268" s="826"/>
      <c r="BV268" s="826"/>
      <c r="BW268" s="826"/>
      <c r="BX268" s="826"/>
      <c r="BY268" s="826"/>
      <c r="BZ268" s="826"/>
      <c r="CA268" s="826"/>
      <c r="CB268" s="826"/>
      <c r="CC268" s="826"/>
      <c r="CD268" s="826"/>
      <c r="CE268" s="826"/>
      <c r="CF268" s="826"/>
      <c r="CG268" s="826"/>
      <c r="CH268" s="826"/>
      <c r="CI268" s="826"/>
      <c r="CJ268" s="826"/>
      <c r="CK268" s="826"/>
      <c r="CL268" s="826"/>
      <c r="CM268" s="826"/>
      <c r="CN268" s="826"/>
      <c r="CO268" s="826"/>
      <c r="CP268" s="826"/>
      <c r="CQ268" s="826"/>
      <c r="CR268" s="826"/>
      <c r="CS268" s="826"/>
      <c r="CT268" s="826"/>
      <c r="CU268" s="826"/>
      <c r="CV268" s="826"/>
      <c r="CW268" s="826"/>
      <c r="CX268" s="826"/>
      <c r="CY268" s="832"/>
      <c r="CZ268" s="831"/>
      <c r="DA268" s="826"/>
      <c r="DB268" s="826"/>
      <c r="DC268" s="826"/>
      <c r="DD268" s="826"/>
      <c r="DE268" s="826"/>
      <c r="DF268" s="826"/>
      <c r="DG268" s="826"/>
      <c r="DH268" s="826"/>
      <c r="DI268" s="826"/>
      <c r="DJ268" s="826"/>
      <c r="DK268" s="826"/>
      <c r="DL268" s="826"/>
      <c r="DM268" s="826"/>
      <c r="DN268" s="826"/>
      <c r="DO268" s="826"/>
      <c r="DP268" s="826"/>
      <c r="DQ268" s="826"/>
      <c r="DR268" s="826"/>
      <c r="DS268" s="826"/>
      <c r="DT268" s="826"/>
      <c r="DU268" s="826"/>
      <c r="DV268" s="826"/>
      <c r="DW268" s="826"/>
    </row>
    <row r="269" spans="2:127" x14ac:dyDescent="0.2">
      <c r="B269" s="704"/>
      <c r="C269" s="705"/>
      <c r="D269" s="651"/>
      <c r="E269" s="651"/>
      <c r="F269" s="651"/>
      <c r="G269" s="651"/>
      <c r="H269" s="651"/>
      <c r="I269" s="651"/>
      <c r="J269" s="651"/>
      <c r="K269" s="651"/>
      <c r="L269" s="651"/>
      <c r="M269" s="651"/>
      <c r="N269" s="651"/>
      <c r="O269" s="651"/>
      <c r="P269" s="651"/>
      <c r="Q269" s="651"/>
      <c r="R269" s="706"/>
      <c r="S269" s="651"/>
      <c r="T269" s="651"/>
      <c r="U269" s="707" t="s">
        <v>503</v>
      </c>
      <c r="V269" s="708" t="s">
        <v>124</v>
      </c>
      <c r="W269" s="709" t="s">
        <v>498</v>
      </c>
      <c r="X269" s="826"/>
      <c r="Y269" s="826"/>
      <c r="Z269" s="826"/>
      <c r="AA269" s="826"/>
      <c r="AB269" s="826"/>
      <c r="AC269" s="826"/>
      <c r="AD269" s="826"/>
      <c r="AE269" s="826"/>
      <c r="AF269" s="826"/>
      <c r="AG269" s="826"/>
      <c r="AH269" s="826"/>
      <c r="AI269" s="826"/>
      <c r="AJ269" s="826"/>
      <c r="AK269" s="826"/>
      <c r="AL269" s="826"/>
      <c r="AM269" s="826"/>
      <c r="AN269" s="826"/>
      <c r="AO269" s="826"/>
      <c r="AP269" s="826"/>
      <c r="AQ269" s="826"/>
      <c r="AR269" s="826"/>
      <c r="AS269" s="826"/>
      <c r="AT269" s="826"/>
      <c r="AU269" s="826"/>
      <c r="AV269" s="826"/>
      <c r="AW269" s="826"/>
      <c r="AX269" s="826"/>
      <c r="AY269" s="826"/>
      <c r="AZ269" s="826"/>
      <c r="BA269" s="826"/>
      <c r="BB269" s="826"/>
      <c r="BC269" s="826"/>
      <c r="BD269" s="826"/>
      <c r="BE269" s="826"/>
      <c r="BF269" s="826"/>
      <c r="BG269" s="826"/>
      <c r="BH269" s="826"/>
      <c r="BI269" s="826"/>
      <c r="BJ269" s="826"/>
      <c r="BK269" s="826"/>
      <c r="BL269" s="826"/>
      <c r="BM269" s="826"/>
      <c r="BN269" s="826"/>
      <c r="BO269" s="826"/>
      <c r="BP269" s="826"/>
      <c r="BQ269" s="826"/>
      <c r="BR269" s="826"/>
      <c r="BS269" s="826"/>
      <c r="BT269" s="826"/>
      <c r="BU269" s="826"/>
      <c r="BV269" s="826"/>
      <c r="BW269" s="826"/>
      <c r="BX269" s="826"/>
      <c r="BY269" s="826"/>
      <c r="BZ269" s="826"/>
      <c r="CA269" s="826"/>
      <c r="CB269" s="826"/>
      <c r="CC269" s="826"/>
      <c r="CD269" s="826"/>
      <c r="CE269" s="826"/>
      <c r="CF269" s="826"/>
      <c r="CG269" s="826"/>
      <c r="CH269" s="826"/>
      <c r="CI269" s="826"/>
      <c r="CJ269" s="826"/>
      <c r="CK269" s="826"/>
      <c r="CL269" s="826"/>
      <c r="CM269" s="826"/>
      <c r="CN269" s="826"/>
      <c r="CO269" s="826"/>
      <c r="CP269" s="826"/>
      <c r="CQ269" s="826"/>
      <c r="CR269" s="826"/>
      <c r="CS269" s="826"/>
      <c r="CT269" s="826"/>
      <c r="CU269" s="826"/>
      <c r="CV269" s="826"/>
      <c r="CW269" s="826"/>
      <c r="CX269" s="826"/>
      <c r="CY269" s="832"/>
      <c r="CZ269" s="831"/>
      <c r="DA269" s="826"/>
      <c r="DB269" s="826"/>
      <c r="DC269" s="826"/>
      <c r="DD269" s="826"/>
      <c r="DE269" s="826"/>
      <c r="DF269" s="826"/>
      <c r="DG269" s="826"/>
      <c r="DH269" s="826"/>
      <c r="DI269" s="826"/>
      <c r="DJ269" s="826"/>
      <c r="DK269" s="826"/>
      <c r="DL269" s="826"/>
      <c r="DM269" s="826"/>
      <c r="DN269" s="826"/>
      <c r="DO269" s="826"/>
      <c r="DP269" s="826"/>
      <c r="DQ269" s="826"/>
      <c r="DR269" s="826"/>
      <c r="DS269" s="826"/>
      <c r="DT269" s="826"/>
      <c r="DU269" s="826"/>
      <c r="DV269" s="826"/>
      <c r="DW269" s="826"/>
    </row>
    <row r="270" spans="2:127" x14ac:dyDescent="0.2">
      <c r="B270" s="829"/>
      <c r="C270" s="705"/>
      <c r="D270" s="651"/>
      <c r="E270" s="651"/>
      <c r="F270" s="651"/>
      <c r="G270" s="651"/>
      <c r="H270" s="651"/>
      <c r="I270" s="651"/>
      <c r="J270" s="651"/>
      <c r="K270" s="651"/>
      <c r="L270" s="651"/>
      <c r="M270" s="651"/>
      <c r="N270" s="651"/>
      <c r="O270" s="651"/>
      <c r="P270" s="651"/>
      <c r="Q270" s="651"/>
      <c r="R270" s="706"/>
      <c r="S270" s="651"/>
      <c r="T270" s="651"/>
      <c r="U270" s="707" t="s">
        <v>504</v>
      </c>
      <c r="V270" s="708" t="s">
        <v>124</v>
      </c>
      <c r="W270" s="709" t="s">
        <v>498</v>
      </c>
      <c r="X270" s="826"/>
      <c r="Y270" s="826"/>
      <c r="Z270" s="826"/>
      <c r="AA270" s="826"/>
      <c r="AB270" s="826"/>
      <c r="AC270" s="826"/>
      <c r="AD270" s="826"/>
      <c r="AE270" s="826"/>
      <c r="AF270" s="826"/>
      <c r="AG270" s="826"/>
      <c r="AH270" s="826"/>
      <c r="AI270" s="826"/>
      <c r="AJ270" s="826"/>
      <c r="AK270" s="826"/>
      <c r="AL270" s="826"/>
      <c r="AM270" s="826"/>
      <c r="AN270" s="826"/>
      <c r="AO270" s="826"/>
      <c r="AP270" s="826"/>
      <c r="AQ270" s="826"/>
      <c r="AR270" s="826"/>
      <c r="AS270" s="826"/>
      <c r="AT270" s="826"/>
      <c r="AU270" s="826"/>
      <c r="AV270" s="826"/>
      <c r="AW270" s="826"/>
      <c r="AX270" s="826"/>
      <c r="AY270" s="826"/>
      <c r="AZ270" s="826"/>
      <c r="BA270" s="826"/>
      <c r="BB270" s="826"/>
      <c r="BC270" s="826"/>
      <c r="BD270" s="826"/>
      <c r="BE270" s="826"/>
      <c r="BF270" s="826"/>
      <c r="BG270" s="826"/>
      <c r="BH270" s="826"/>
      <c r="BI270" s="826"/>
      <c r="BJ270" s="826"/>
      <c r="BK270" s="826"/>
      <c r="BL270" s="826"/>
      <c r="BM270" s="826"/>
      <c r="BN270" s="826"/>
      <c r="BO270" s="826"/>
      <c r="BP270" s="826"/>
      <c r="BQ270" s="826"/>
      <c r="BR270" s="826"/>
      <c r="BS270" s="826"/>
      <c r="BT270" s="826"/>
      <c r="BU270" s="826"/>
      <c r="BV270" s="826"/>
      <c r="BW270" s="826"/>
      <c r="BX270" s="826"/>
      <c r="BY270" s="826"/>
      <c r="BZ270" s="826"/>
      <c r="CA270" s="826"/>
      <c r="CB270" s="826"/>
      <c r="CC270" s="826"/>
      <c r="CD270" s="826"/>
      <c r="CE270" s="826"/>
      <c r="CF270" s="826"/>
      <c r="CG270" s="826"/>
      <c r="CH270" s="826"/>
      <c r="CI270" s="826"/>
      <c r="CJ270" s="826"/>
      <c r="CK270" s="826"/>
      <c r="CL270" s="826"/>
      <c r="CM270" s="826"/>
      <c r="CN270" s="826"/>
      <c r="CO270" s="826"/>
      <c r="CP270" s="826"/>
      <c r="CQ270" s="826"/>
      <c r="CR270" s="826"/>
      <c r="CS270" s="826"/>
      <c r="CT270" s="826"/>
      <c r="CU270" s="826"/>
      <c r="CV270" s="826"/>
      <c r="CW270" s="826"/>
      <c r="CX270" s="826"/>
      <c r="CY270" s="832"/>
      <c r="CZ270" s="831"/>
      <c r="DA270" s="826"/>
      <c r="DB270" s="826"/>
      <c r="DC270" s="826"/>
      <c r="DD270" s="826"/>
      <c r="DE270" s="826"/>
      <c r="DF270" s="826"/>
      <c r="DG270" s="826"/>
      <c r="DH270" s="826"/>
      <c r="DI270" s="826"/>
      <c r="DJ270" s="826"/>
      <c r="DK270" s="826"/>
      <c r="DL270" s="826"/>
      <c r="DM270" s="826"/>
      <c r="DN270" s="826"/>
      <c r="DO270" s="826"/>
      <c r="DP270" s="826"/>
      <c r="DQ270" s="826"/>
      <c r="DR270" s="826"/>
      <c r="DS270" s="826"/>
      <c r="DT270" s="826"/>
      <c r="DU270" s="826"/>
      <c r="DV270" s="826"/>
      <c r="DW270" s="826"/>
    </row>
    <row r="271" spans="2:127" x14ac:dyDescent="0.2">
      <c r="B271" s="829"/>
      <c r="C271" s="705"/>
      <c r="D271" s="651"/>
      <c r="E271" s="651"/>
      <c r="F271" s="651"/>
      <c r="G271" s="651"/>
      <c r="H271" s="651"/>
      <c r="I271" s="651"/>
      <c r="J271" s="651"/>
      <c r="K271" s="651"/>
      <c r="L271" s="651"/>
      <c r="M271" s="651"/>
      <c r="N271" s="651"/>
      <c r="O271" s="651"/>
      <c r="P271" s="651"/>
      <c r="Q271" s="651"/>
      <c r="R271" s="706"/>
      <c r="S271" s="651"/>
      <c r="T271" s="651"/>
      <c r="U271" s="707" t="s">
        <v>505</v>
      </c>
      <c r="V271" s="708" t="s">
        <v>124</v>
      </c>
      <c r="W271" s="709" t="s">
        <v>498</v>
      </c>
      <c r="X271" s="826"/>
      <c r="Y271" s="826"/>
      <c r="Z271" s="826"/>
      <c r="AA271" s="826"/>
      <c r="AB271" s="826"/>
      <c r="AC271" s="826"/>
      <c r="AD271" s="826"/>
      <c r="AE271" s="826"/>
      <c r="AF271" s="826"/>
      <c r="AG271" s="826"/>
      <c r="AH271" s="826"/>
      <c r="AI271" s="826"/>
      <c r="AJ271" s="826"/>
      <c r="AK271" s="826"/>
      <c r="AL271" s="826"/>
      <c r="AM271" s="826"/>
      <c r="AN271" s="826"/>
      <c r="AO271" s="826"/>
      <c r="AP271" s="826"/>
      <c r="AQ271" s="826"/>
      <c r="AR271" s="826"/>
      <c r="AS271" s="826"/>
      <c r="AT271" s="826"/>
      <c r="AU271" s="826"/>
      <c r="AV271" s="826"/>
      <c r="AW271" s="826"/>
      <c r="AX271" s="826"/>
      <c r="AY271" s="826"/>
      <c r="AZ271" s="826"/>
      <c r="BA271" s="826"/>
      <c r="BB271" s="826"/>
      <c r="BC271" s="826"/>
      <c r="BD271" s="826"/>
      <c r="BE271" s="826"/>
      <c r="BF271" s="826"/>
      <c r="BG271" s="826"/>
      <c r="BH271" s="826"/>
      <c r="BI271" s="826"/>
      <c r="BJ271" s="826"/>
      <c r="BK271" s="826"/>
      <c r="BL271" s="826"/>
      <c r="BM271" s="826"/>
      <c r="BN271" s="826"/>
      <c r="BO271" s="826"/>
      <c r="BP271" s="826"/>
      <c r="BQ271" s="826"/>
      <c r="BR271" s="826"/>
      <c r="BS271" s="826"/>
      <c r="BT271" s="826"/>
      <c r="BU271" s="826"/>
      <c r="BV271" s="826"/>
      <c r="BW271" s="826"/>
      <c r="BX271" s="826"/>
      <c r="BY271" s="826"/>
      <c r="BZ271" s="826"/>
      <c r="CA271" s="826"/>
      <c r="CB271" s="826"/>
      <c r="CC271" s="826"/>
      <c r="CD271" s="826"/>
      <c r="CE271" s="826"/>
      <c r="CF271" s="826"/>
      <c r="CG271" s="826"/>
      <c r="CH271" s="826"/>
      <c r="CI271" s="826"/>
      <c r="CJ271" s="826"/>
      <c r="CK271" s="826"/>
      <c r="CL271" s="826"/>
      <c r="CM271" s="826"/>
      <c r="CN271" s="826"/>
      <c r="CO271" s="826"/>
      <c r="CP271" s="826"/>
      <c r="CQ271" s="826"/>
      <c r="CR271" s="826"/>
      <c r="CS271" s="826"/>
      <c r="CT271" s="826"/>
      <c r="CU271" s="826"/>
      <c r="CV271" s="826"/>
      <c r="CW271" s="826"/>
      <c r="CX271" s="826"/>
      <c r="CY271" s="832"/>
      <c r="CZ271" s="831"/>
      <c r="DA271" s="826"/>
      <c r="DB271" s="826"/>
      <c r="DC271" s="826"/>
      <c r="DD271" s="826"/>
      <c r="DE271" s="826"/>
      <c r="DF271" s="826"/>
      <c r="DG271" s="826"/>
      <c r="DH271" s="826"/>
      <c r="DI271" s="826"/>
      <c r="DJ271" s="826"/>
      <c r="DK271" s="826"/>
      <c r="DL271" s="826"/>
      <c r="DM271" s="826"/>
      <c r="DN271" s="826"/>
      <c r="DO271" s="826"/>
      <c r="DP271" s="826"/>
      <c r="DQ271" s="826"/>
      <c r="DR271" s="826"/>
      <c r="DS271" s="826"/>
      <c r="DT271" s="826"/>
      <c r="DU271" s="826"/>
      <c r="DV271" s="826"/>
      <c r="DW271" s="826"/>
    </row>
    <row r="272" spans="2:127" x14ac:dyDescent="0.2">
      <c r="B272" s="829"/>
      <c r="C272" s="705"/>
      <c r="D272" s="651"/>
      <c r="E272" s="651"/>
      <c r="F272" s="651"/>
      <c r="G272" s="651"/>
      <c r="H272" s="651"/>
      <c r="I272" s="651"/>
      <c r="J272" s="651"/>
      <c r="K272" s="651"/>
      <c r="L272" s="651"/>
      <c r="M272" s="651"/>
      <c r="N272" s="651"/>
      <c r="O272" s="651"/>
      <c r="P272" s="651"/>
      <c r="Q272" s="651"/>
      <c r="R272" s="706"/>
      <c r="S272" s="651"/>
      <c r="T272" s="651"/>
      <c r="U272" s="707" t="s">
        <v>506</v>
      </c>
      <c r="V272" s="708" t="s">
        <v>124</v>
      </c>
      <c r="W272" s="709" t="s">
        <v>498</v>
      </c>
      <c r="X272" s="826"/>
      <c r="Y272" s="826"/>
      <c r="Z272" s="826"/>
      <c r="AA272" s="826"/>
      <c r="AB272" s="826"/>
      <c r="AC272" s="826"/>
      <c r="AD272" s="826"/>
      <c r="AE272" s="826"/>
      <c r="AF272" s="826"/>
      <c r="AG272" s="826"/>
      <c r="AH272" s="826"/>
      <c r="AI272" s="826"/>
      <c r="AJ272" s="826"/>
      <c r="AK272" s="826"/>
      <c r="AL272" s="826"/>
      <c r="AM272" s="826"/>
      <c r="AN272" s="826"/>
      <c r="AO272" s="826"/>
      <c r="AP272" s="826"/>
      <c r="AQ272" s="826"/>
      <c r="AR272" s="826"/>
      <c r="AS272" s="826"/>
      <c r="AT272" s="826"/>
      <c r="AU272" s="826"/>
      <c r="AV272" s="826"/>
      <c r="AW272" s="826"/>
      <c r="AX272" s="826"/>
      <c r="AY272" s="826"/>
      <c r="AZ272" s="826"/>
      <c r="BA272" s="826"/>
      <c r="BB272" s="826"/>
      <c r="BC272" s="826"/>
      <c r="BD272" s="826"/>
      <c r="BE272" s="826"/>
      <c r="BF272" s="826"/>
      <c r="BG272" s="826"/>
      <c r="BH272" s="826"/>
      <c r="BI272" s="826"/>
      <c r="BJ272" s="826"/>
      <c r="BK272" s="826"/>
      <c r="BL272" s="826"/>
      <c r="BM272" s="826"/>
      <c r="BN272" s="826"/>
      <c r="BO272" s="826"/>
      <c r="BP272" s="826"/>
      <c r="BQ272" s="826"/>
      <c r="BR272" s="826"/>
      <c r="BS272" s="826"/>
      <c r="BT272" s="826"/>
      <c r="BU272" s="826"/>
      <c r="BV272" s="826"/>
      <c r="BW272" s="826"/>
      <c r="BX272" s="826"/>
      <c r="BY272" s="826"/>
      <c r="BZ272" s="826"/>
      <c r="CA272" s="826"/>
      <c r="CB272" s="826"/>
      <c r="CC272" s="826"/>
      <c r="CD272" s="826"/>
      <c r="CE272" s="826"/>
      <c r="CF272" s="826"/>
      <c r="CG272" s="826"/>
      <c r="CH272" s="826"/>
      <c r="CI272" s="826"/>
      <c r="CJ272" s="826"/>
      <c r="CK272" s="826"/>
      <c r="CL272" s="826"/>
      <c r="CM272" s="826"/>
      <c r="CN272" s="826"/>
      <c r="CO272" s="826"/>
      <c r="CP272" s="826"/>
      <c r="CQ272" s="826"/>
      <c r="CR272" s="826"/>
      <c r="CS272" s="826"/>
      <c r="CT272" s="826"/>
      <c r="CU272" s="826"/>
      <c r="CV272" s="826"/>
      <c r="CW272" s="826"/>
      <c r="CX272" s="826"/>
      <c r="CY272" s="832"/>
      <c r="CZ272" s="831"/>
      <c r="DA272" s="826"/>
      <c r="DB272" s="826"/>
      <c r="DC272" s="826"/>
      <c r="DD272" s="826"/>
      <c r="DE272" s="826"/>
      <c r="DF272" s="826"/>
      <c r="DG272" s="826"/>
      <c r="DH272" s="826"/>
      <c r="DI272" s="826"/>
      <c r="DJ272" s="826"/>
      <c r="DK272" s="826"/>
      <c r="DL272" s="826"/>
      <c r="DM272" s="826"/>
      <c r="DN272" s="826"/>
      <c r="DO272" s="826"/>
      <c r="DP272" s="826"/>
      <c r="DQ272" s="826"/>
      <c r="DR272" s="826"/>
      <c r="DS272" s="826"/>
      <c r="DT272" s="826"/>
      <c r="DU272" s="826"/>
      <c r="DV272" s="826"/>
      <c r="DW272" s="826"/>
    </row>
    <row r="273" spans="2:127" x14ac:dyDescent="0.2">
      <c r="B273" s="829"/>
      <c r="C273" s="705"/>
      <c r="D273" s="651"/>
      <c r="E273" s="651"/>
      <c r="F273" s="651"/>
      <c r="G273" s="651"/>
      <c r="H273" s="651"/>
      <c r="I273" s="651"/>
      <c r="J273" s="651"/>
      <c r="K273" s="651"/>
      <c r="L273" s="651"/>
      <c r="M273" s="651"/>
      <c r="N273" s="651"/>
      <c r="O273" s="651"/>
      <c r="P273" s="651"/>
      <c r="Q273" s="651"/>
      <c r="R273" s="706"/>
      <c r="S273" s="651"/>
      <c r="T273" s="651"/>
      <c r="U273" s="712" t="s">
        <v>507</v>
      </c>
      <c r="V273" s="708" t="s">
        <v>124</v>
      </c>
      <c r="W273" s="709" t="s">
        <v>498</v>
      </c>
      <c r="X273" s="833"/>
      <c r="Y273" s="833"/>
      <c r="Z273" s="833"/>
      <c r="AA273" s="833"/>
      <c r="AB273" s="833"/>
      <c r="AC273" s="833"/>
      <c r="AD273" s="833"/>
      <c r="AE273" s="833"/>
      <c r="AF273" s="833"/>
      <c r="AG273" s="833"/>
      <c r="AH273" s="833"/>
      <c r="AI273" s="833"/>
      <c r="AJ273" s="833"/>
      <c r="AK273" s="833"/>
      <c r="AL273" s="833"/>
      <c r="AM273" s="833"/>
      <c r="AN273" s="833"/>
      <c r="AO273" s="833"/>
      <c r="AP273" s="833"/>
      <c r="AQ273" s="833"/>
      <c r="AR273" s="833"/>
      <c r="AS273" s="833"/>
      <c r="AT273" s="833"/>
      <c r="AU273" s="833"/>
      <c r="AV273" s="833"/>
      <c r="AW273" s="833"/>
      <c r="AX273" s="833"/>
      <c r="AY273" s="833"/>
      <c r="AZ273" s="833"/>
      <c r="BA273" s="833"/>
      <c r="BB273" s="833"/>
      <c r="BC273" s="833"/>
      <c r="BD273" s="833"/>
      <c r="BE273" s="833"/>
      <c r="BF273" s="833"/>
      <c r="BG273" s="833"/>
      <c r="BH273" s="833"/>
      <c r="BI273" s="833"/>
      <c r="BJ273" s="833"/>
      <c r="BK273" s="833"/>
      <c r="BL273" s="833"/>
      <c r="BM273" s="833"/>
      <c r="BN273" s="833"/>
      <c r="BO273" s="833"/>
      <c r="BP273" s="833"/>
      <c r="BQ273" s="833"/>
      <c r="BR273" s="833"/>
      <c r="BS273" s="833"/>
      <c r="BT273" s="833"/>
      <c r="BU273" s="833"/>
      <c r="BV273" s="833"/>
      <c r="BW273" s="833"/>
      <c r="BX273" s="833"/>
      <c r="BY273" s="833"/>
      <c r="BZ273" s="833"/>
      <c r="CA273" s="833"/>
      <c r="CB273" s="833"/>
      <c r="CC273" s="833"/>
      <c r="CD273" s="833"/>
      <c r="CE273" s="833"/>
      <c r="CF273" s="833"/>
      <c r="CG273" s="833"/>
      <c r="CH273" s="833"/>
      <c r="CI273" s="833"/>
      <c r="CJ273" s="833"/>
      <c r="CK273" s="833"/>
      <c r="CL273" s="833"/>
      <c r="CM273" s="833"/>
      <c r="CN273" s="833"/>
      <c r="CO273" s="833"/>
      <c r="CP273" s="833"/>
      <c r="CQ273" s="833"/>
      <c r="CR273" s="833"/>
      <c r="CS273" s="833"/>
      <c r="CT273" s="833"/>
      <c r="CU273" s="833"/>
      <c r="CV273" s="833"/>
      <c r="CW273" s="833"/>
      <c r="CX273" s="833"/>
      <c r="CY273" s="832"/>
      <c r="CZ273" s="831"/>
      <c r="DA273" s="833"/>
      <c r="DB273" s="833"/>
      <c r="DC273" s="833"/>
      <c r="DD273" s="833"/>
      <c r="DE273" s="833"/>
      <c r="DF273" s="833"/>
      <c r="DG273" s="833"/>
      <c r="DH273" s="833"/>
      <c r="DI273" s="833"/>
      <c r="DJ273" s="833"/>
      <c r="DK273" s="833"/>
      <c r="DL273" s="833"/>
      <c r="DM273" s="833"/>
      <c r="DN273" s="833"/>
      <c r="DO273" s="833"/>
      <c r="DP273" s="833"/>
      <c r="DQ273" s="833"/>
      <c r="DR273" s="833"/>
      <c r="DS273" s="833"/>
      <c r="DT273" s="833"/>
      <c r="DU273" s="833"/>
      <c r="DV273" s="833"/>
      <c r="DW273" s="833"/>
    </row>
    <row r="274" spans="2:127" ht="15.75" thickBot="1" x14ac:dyDescent="0.25">
      <c r="B274" s="713"/>
      <c r="C274" s="714"/>
      <c r="D274" s="715"/>
      <c r="E274" s="715"/>
      <c r="F274" s="715"/>
      <c r="G274" s="715"/>
      <c r="H274" s="715"/>
      <c r="I274" s="715"/>
      <c r="J274" s="715"/>
      <c r="K274" s="715"/>
      <c r="L274" s="715"/>
      <c r="M274" s="715"/>
      <c r="N274" s="715"/>
      <c r="O274" s="715"/>
      <c r="P274" s="715"/>
      <c r="Q274" s="715"/>
      <c r="R274" s="716"/>
      <c r="S274" s="715"/>
      <c r="T274" s="715"/>
      <c r="U274" s="717" t="s">
        <v>127</v>
      </c>
      <c r="V274" s="718" t="s">
        <v>508</v>
      </c>
      <c r="W274" s="719" t="s">
        <v>498</v>
      </c>
      <c r="X274" s="720">
        <f>SUM(X263:X273)</f>
        <v>2280.7353520000001</v>
      </c>
      <c r="Y274" s="720">
        <f t="shared" ref="Y274:CJ274" si="74">SUM(Y263:Y273)</f>
        <v>2619.0437695999999</v>
      </c>
      <c r="Z274" s="720">
        <f t="shared" si="74"/>
        <v>2566.5630959999999</v>
      </c>
      <c r="AA274" s="720">
        <f t="shared" si="74"/>
        <v>2655.7222447999998</v>
      </c>
      <c r="AB274" s="720">
        <f t="shared" si="74"/>
        <v>2745.4892159999995</v>
      </c>
      <c r="AC274" s="720">
        <f t="shared" si="74"/>
        <v>789.47120959999995</v>
      </c>
      <c r="AD274" s="720">
        <f t="shared" si="74"/>
        <v>810.48313920000021</v>
      </c>
      <c r="AE274" s="720">
        <f t="shared" si="74"/>
        <v>833.54936160000057</v>
      </c>
      <c r="AF274" s="720">
        <f t="shared" si="74"/>
        <v>857.20727679999982</v>
      </c>
      <c r="AG274" s="720">
        <f t="shared" si="74"/>
        <v>882.51679839999963</v>
      </c>
      <c r="AH274" s="720">
        <f t="shared" si="74"/>
        <v>1167.9726363362638</v>
      </c>
      <c r="AI274" s="720">
        <f t="shared" si="74"/>
        <v>1298.3247137243284</v>
      </c>
      <c r="AJ274" s="720">
        <f t="shared" si="74"/>
        <v>1430.8622489326763</v>
      </c>
      <c r="AK274" s="720">
        <f t="shared" si="74"/>
        <v>1569.0341573954997</v>
      </c>
      <c r="AL274" s="720">
        <f t="shared" si="74"/>
        <v>1710.844944071493</v>
      </c>
      <c r="AM274" s="720">
        <f t="shared" si="74"/>
        <v>2449.6486194112745</v>
      </c>
      <c r="AN274" s="720">
        <f t="shared" si="74"/>
        <v>2720.3163542461639</v>
      </c>
      <c r="AO274" s="720">
        <f t="shared" si="74"/>
        <v>3003.5102164614946</v>
      </c>
      <c r="AP274" s="720">
        <f t="shared" si="74"/>
        <v>3305.6682828832463</v>
      </c>
      <c r="AQ274" s="720">
        <f t="shared" si="74"/>
        <v>3636.298328602476</v>
      </c>
      <c r="AR274" s="720">
        <f t="shared" si="74"/>
        <v>2945.6137431740549</v>
      </c>
      <c r="AS274" s="720">
        <f t="shared" si="74"/>
        <v>2978.9661431740547</v>
      </c>
      <c r="AT274" s="720">
        <f t="shared" si="74"/>
        <v>3011.3423431740548</v>
      </c>
      <c r="AU274" s="720">
        <f t="shared" si="74"/>
        <v>3047.4477431740552</v>
      </c>
      <c r="AV274" s="720">
        <f t="shared" si="74"/>
        <v>3082.7941431740546</v>
      </c>
      <c r="AW274" s="720">
        <f t="shared" si="74"/>
        <v>2520.5452308663625</v>
      </c>
      <c r="AX274" s="720">
        <f t="shared" si="74"/>
        <v>2521.0507185586703</v>
      </c>
      <c r="AY274" s="720">
        <f t="shared" si="74"/>
        <v>2521.556206250978</v>
      </c>
      <c r="AZ274" s="720">
        <f t="shared" si="74"/>
        <v>2522.0616939432857</v>
      </c>
      <c r="BA274" s="720">
        <f t="shared" si="74"/>
        <v>2522.5671816355934</v>
      </c>
      <c r="BB274" s="720">
        <f t="shared" si="74"/>
        <v>2909.0726693279012</v>
      </c>
      <c r="BC274" s="720">
        <f t="shared" si="74"/>
        <v>2909.5781570202089</v>
      </c>
      <c r="BD274" s="720">
        <f t="shared" si="74"/>
        <v>2910.0836447125166</v>
      </c>
      <c r="BE274" s="720">
        <f t="shared" si="74"/>
        <v>2910.5891324048243</v>
      </c>
      <c r="BF274" s="720">
        <f t="shared" si="74"/>
        <v>2911.0946200971321</v>
      </c>
      <c r="BG274" s="720">
        <f t="shared" si="74"/>
        <v>2525.6001077894398</v>
      </c>
      <c r="BH274" s="720">
        <f t="shared" si="74"/>
        <v>2526.1055954817475</v>
      </c>
      <c r="BI274" s="720">
        <f t="shared" si="74"/>
        <v>2526.6110831740552</v>
      </c>
      <c r="BJ274" s="720">
        <f t="shared" si="74"/>
        <v>2527.116570866363</v>
      </c>
      <c r="BK274" s="720">
        <f t="shared" si="74"/>
        <v>2527.6220585586707</v>
      </c>
      <c r="BL274" s="720">
        <f t="shared" si="74"/>
        <v>2528.1275462509784</v>
      </c>
      <c r="BM274" s="720">
        <f t="shared" si="74"/>
        <v>2528.6330339432861</v>
      </c>
      <c r="BN274" s="720">
        <f t="shared" si="74"/>
        <v>2529.1385216355939</v>
      </c>
      <c r="BO274" s="720">
        <f t="shared" si="74"/>
        <v>2529.6440093279016</v>
      </c>
      <c r="BP274" s="720">
        <f t="shared" si="74"/>
        <v>2530.1494970202093</v>
      </c>
      <c r="BQ274" s="720">
        <f t="shared" si="74"/>
        <v>2916.654984712517</v>
      </c>
      <c r="BR274" s="720">
        <f t="shared" si="74"/>
        <v>2917.1604724048248</v>
      </c>
      <c r="BS274" s="720">
        <f t="shared" si="74"/>
        <v>2917.6659600971325</v>
      </c>
      <c r="BT274" s="720">
        <f t="shared" si="74"/>
        <v>2918.1714477894402</v>
      </c>
      <c r="BU274" s="720">
        <f t="shared" si="74"/>
        <v>2918.6769354817479</v>
      </c>
      <c r="BV274" s="720">
        <f t="shared" si="74"/>
        <v>2533.1824231740557</v>
      </c>
      <c r="BW274" s="720">
        <f t="shared" si="74"/>
        <v>2533.6879108663634</v>
      </c>
      <c r="BX274" s="720">
        <f t="shared" si="74"/>
        <v>2534.1933985586711</v>
      </c>
      <c r="BY274" s="720">
        <f t="shared" si="74"/>
        <v>2534.6988862509788</v>
      </c>
      <c r="BZ274" s="720">
        <f t="shared" si="74"/>
        <v>2535.2043739432866</v>
      </c>
      <c r="CA274" s="720">
        <f t="shared" si="74"/>
        <v>2535.7098616355943</v>
      </c>
      <c r="CB274" s="720">
        <f t="shared" si="74"/>
        <v>2536.215349327902</v>
      </c>
      <c r="CC274" s="720">
        <f t="shared" si="74"/>
        <v>2536.7208370202097</v>
      </c>
      <c r="CD274" s="720">
        <f t="shared" si="74"/>
        <v>2537.2263247125175</v>
      </c>
      <c r="CE274" s="720">
        <f t="shared" si="74"/>
        <v>2923.7318124048252</v>
      </c>
      <c r="CF274" s="720">
        <f t="shared" si="74"/>
        <v>2924.2373000971329</v>
      </c>
      <c r="CG274" s="720">
        <f t="shared" si="74"/>
        <v>2924.7427877894406</v>
      </c>
      <c r="CH274" s="720">
        <f t="shared" si="74"/>
        <v>2925.2482754817484</v>
      </c>
      <c r="CI274" s="720">
        <f t="shared" si="74"/>
        <v>2925.7537631740561</v>
      </c>
      <c r="CJ274" s="720">
        <f t="shared" si="74"/>
        <v>2540.2592508663638</v>
      </c>
      <c r="CK274" s="720">
        <f t="shared" ref="CK274:DW274" si="75">SUM(CK263:CK273)</f>
        <v>2540.7647385586715</v>
      </c>
      <c r="CL274" s="720">
        <f t="shared" si="75"/>
        <v>2541.2702262509792</v>
      </c>
      <c r="CM274" s="720">
        <f t="shared" si="75"/>
        <v>2541.775713943287</v>
      </c>
      <c r="CN274" s="720">
        <f t="shared" si="75"/>
        <v>2542.2812016355947</v>
      </c>
      <c r="CO274" s="720">
        <f t="shared" si="75"/>
        <v>2542.7866893279024</v>
      </c>
      <c r="CP274" s="720">
        <f t="shared" si="75"/>
        <v>2543.2921770202101</v>
      </c>
      <c r="CQ274" s="720">
        <f t="shared" si="75"/>
        <v>2543.7976647125179</v>
      </c>
      <c r="CR274" s="720">
        <f t="shared" si="75"/>
        <v>2544.3031524048256</v>
      </c>
      <c r="CS274" s="720">
        <f t="shared" si="75"/>
        <v>2544.8086400971333</v>
      </c>
      <c r="CT274" s="720">
        <f t="shared" si="75"/>
        <v>2545.314127789441</v>
      </c>
      <c r="CU274" s="720">
        <f t="shared" si="75"/>
        <v>2931.8196154817488</v>
      </c>
      <c r="CV274" s="720">
        <f t="shared" si="75"/>
        <v>2932.3251031740565</v>
      </c>
      <c r="CW274" s="720">
        <f t="shared" si="75"/>
        <v>2932.8305908663642</v>
      </c>
      <c r="CX274" s="720">
        <f t="shared" si="75"/>
        <v>2933.3360785586719</v>
      </c>
      <c r="CY274" s="721">
        <f t="shared" si="75"/>
        <v>2933.8415662509797</v>
      </c>
      <c r="CZ274" s="721">
        <f t="shared" si="75"/>
        <v>0</v>
      </c>
      <c r="DA274" s="721">
        <f t="shared" si="75"/>
        <v>0</v>
      </c>
      <c r="DB274" s="721">
        <f t="shared" si="75"/>
        <v>0</v>
      </c>
      <c r="DC274" s="721">
        <f t="shared" si="75"/>
        <v>0</v>
      </c>
      <c r="DD274" s="721">
        <f t="shared" si="75"/>
        <v>0</v>
      </c>
      <c r="DE274" s="721">
        <f t="shared" si="75"/>
        <v>0</v>
      </c>
      <c r="DF274" s="721">
        <f t="shared" si="75"/>
        <v>0</v>
      </c>
      <c r="DG274" s="721">
        <f t="shared" si="75"/>
        <v>0</v>
      </c>
      <c r="DH274" s="721">
        <f t="shared" si="75"/>
        <v>0</v>
      </c>
      <c r="DI274" s="721">
        <f t="shared" si="75"/>
        <v>0</v>
      </c>
      <c r="DJ274" s="721">
        <f t="shared" si="75"/>
        <v>0</v>
      </c>
      <c r="DK274" s="721">
        <f t="shared" si="75"/>
        <v>0</v>
      </c>
      <c r="DL274" s="721">
        <f t="shared" si="75"/>
        <v>0</v>
      </c>
      <c r="DM274" s="721">
        <f t="shared" si="75"/>
        <v>0</v>
      </c>
      <c r="DN274" s="721">
        <f t="shared" si="75"/>
        <v>0</v>
      </c>
      <c r="DO274" s="721">
        <f t="shared" si="75"/>
        <v>0</v>
      </c>
      <c r="DP274" s="721">
        <f t="shared" si="75"/>
        <v>0</v>
      </c>
      <c r="DQ274" s="721">
        <f t="shared" si="75"/>
        <v>0</v>
      </c>
      <c r="DR274" s="721">
        <f t="shared" si="75"/>
        <v>0</v>
      </c>
      <c r="DS274" s="721">
        <f t="shared" si="75"/>
        <v>0</v>
      </c>
      <c r="DT274" s="721">
        <f t="shared" si="75"/>
        <v>0</v>
      </c>
      <c r="DU274" s="721">
        <f t="shared" si="75"/>
        <v>0</v>
      </c>
      <c r="DV274" s="721">
        <f t="shared" si="75"/>
        <v>0</v>
      </c>
      <c r="DW274" s="721">
        <f t="shared" si="75"/>
        <v>0</v>
      </c>
    </row>
    <row r="275" spans="2:127" ht="51" x14ac:dyDescent="0.2">
      <c r="B275" s="693"/>
      <c r="C275" s="830" t="s">
        <v>789</v>
      </c>
      <c r="D275" s="817" t="s">
        <v>790</v>
      </c>
      <c r="E275" s="818" t="s">
        <v>559</v>
      </c>
      <c r="F275" s="819" t="s">
        <v>780</v>
      </c>
      <c r="G275" s="820" t="s">
        <v>781</v>
      </c>
      <c r="H275" s="821" t="s">
        <v>495</v>
      </c>
      <c r="I275" s="822">
        <f>MAX(X275:AV275)</f>
        <v>17.114282814675249</v>
      </c>
      <c r="J275" s="821">
        <f>SUMPRODUCT($X$2:$CY$2,$X275:$CY275)*365</f>
        <v>126940.91910127514</v>
      </c>
      <c r="K275" s="821">
        <f>SUMPRODUCT($X$2:$CY$2,$X276:$CY276)+SUMPRODUCT($X$2:$CY$2,$X277:$CY277)+SUMPRODUCT($X$2:$CY$2,$X278:$CY278)</f>
        <v>164586.7075307956</v>
      </c>
      <c r="L275" s="821">
        <f>SUMPRODUCT($X$2:$CY$2,$X279:$CY279) +SUMPRODUCT($X$2:$CY$2,$X280:$CY280)</f>
        <v>0</v>
      </c>
      <c r="M275" s="821">
        <f>SUMPRODUCT($X$2:$CY$2,$X281:$CY281)</f>
        <v>0</v>
      </c>
      <c r="N275" s="821">
        <f>SUMPRODUCT($X$2:$CY$2,$X284:$CY284) +SUMPRODUCT($X$2:$CY$2,$X285:$CY285)</f>
        <v>0</v>
      </c>
      <c r="O275" s="821">
        <f>SUMPRODUCT($X$2:$CY$2,$X282:$CY282) +SUMPRODUCT($X$2:$CY$2,$X283:$CY283) +SUMPRODUCT($X$2:$CY$2,$X286:$CY286)</f>
        <v>0</v>
      </c>
      <c r="P275" s="821">
        <f>SUM(K275:O275)</f>
        <v>164586.7075307956</v>
      </c>
      <c r="Q275" s="821">
        <f>(SUM(K275:M275)*100000)/(J275*1000)</f>
        <v>129.65614925120099</v>
      </c>
      <c r="R275" s="823">
        <f>(P275*100000)/(J275*1000)</f>
        <v>129.65614925120099</v>
      </c>
      <c r="S275" s="824" t="s">
        <v>782</v>
      </c>
      <c r="T275" s="825" t="s">
        <v>782</v>
      </c>
      <c r="U275" s="778" t="s">
        <v>496</v>
      </c>
      <c r="V275" s="708" t="s">
        <v>124</v>
      </c>
      <c r="W275" s="779" t="s">
        <v>75</v>
      </c>
      <c r="X275" s="826"/>
      <c r="Y275" s="826">
        <v>1.7493533074268306</v>
      </c>
      <c r="Z275" s="826">
        <v>2.905296850308619</v>
      </c>
      <c r="AA275" s="826">
        <v>4.0556725407630712</v>
      </c>
      <c r="AB275" s="826">
        <v>5.2045582830254613</v>
      </c>
      <c r="AC275" s="826">
        <v>6.3551124643103316</v>
      </c>
      <c r="AD275" s="826">
        <v>6.6244735957543508</v>
      </c>
      <c r="AE275" s="826">
        <v>6.9015102606495997</v>
      </c>
      <c r="AF275" s="826">
        <v>7.1722414615558954</v>
      </c>
      <c r="AG275" s="826">
        <v>7.4429662273488768</v>
      </c>
      <c r="AH275" s="826">
        <v>7.7184052976429296</v>
      </c>
      <c r="AI275" s="826">
        <v>8.6554646522798979</v>
      </c>
      <c r="AJ275" s="826">
        <v>9.6003598073984016</v>
      </c>
      <c r="AK275" s="826">
        <v>10.544131980503902</v>
      </c>
      <c r="AL275" s="826">
        <v>11.480978075965977</v>
      </c>
      <c r="AM275" s="826">
        <v>12.419069181456013</v>
      </c>
      <c r="AN275" s="826">
        <v>13.235798507290955</v>
      </c>
      <c r="AO275" s="826">
        <v>14.053721925622749</v>
      </c>
      <c r="AP275" s="826">
        <v>14.881431540369039</v>
      </c>
      <c r="AQ275" s="826">
        <v>15.698948408019568</v>
      </c>
      <c r="AR275" s="826">
        <v>16.516302632270492</v>
      </c>
      <c r="AS275" s="826">
        <v>16.668270274159404</v>
      </c>
      <c r="AT275" s="826">
        <v>16.815199970840716</v>
      </c>
      <c r="AU275" s="826">
        <v>16.961928098538298</v>
      </c>
      <c r="AV275" s="826">
        <v>17.114282814675249</v>
      </c>
      <c r="AW275" s="826">
        <v>17.260452470352476</v>
      </c>
      <c r="AX275" s="826">
        <v>17.260452470352476</v>
      </c>
      <c r="AY275" s="826">
        <v>17.260452470352476</v>
      </c>
      <c r="AZ275" s="826">
        <v>17.260452470352476</v>
      </c>
      <c r="BA275" s="826">
        <v>17.260452470352476</v>
      </c>
      <c r="BB275" s="826">
        <v>17.260452470352476</v>
      </c>
      <c r="BC275" s="826">
        <v>17.260452470352476</v>
      </c>
      <c r="BD275" s="826">
        <v>17.260452470352476</v>
      </c>
      <c r="BE275" s="826">
        <v>17.260452470352476</v>
      </c>
      <c r="BF275" s="826">
        <v>17.260452470352476</v>
      </c>
      <c r="BG275" s="826">
        <v>17.260452470352476</v>
      </c>
      <c r="BH275" s="826">
        <v>17.260452470352476</v>
      </c>
      <c r="BI275" s="826">
        <v>17.260452470352476</v>
      </c>
      <c r="BJ275" s="826">
        <v>17.260452470352476</v>
      </c>
      <c r="BK275" s="826">
        <v>17.260452470352476</v>
      </c>
      <c r="BL275" s="826">
        <v>17.260452470352476</v>
      </c>
      <c r="BM275" s="826">
        <v>17.260452470352476</v>
      </c>
      <c r="BN275" s="826">
        <v>17.260452470352476</v>
      </c>
      <c r="BO275" s="826">
        <v>17.260452470352476</v>
      </c>
      <c r="BP275" s="826">
        <v>17.260452470352476</v>
      </c>
      <c r="BQ275" s="826">
        <v>17.260452470352476</v>
      </c>
      <c r="BR275" s="826">
        <v>17.260452470352476</v>
      </c>
      <c r="BS275" s="826">
        <v>17.260452470352476</v>
      </c>
      <c r="BT275" s="826">
        <v>17.260452470352476</v>
      </c>
      <c r="BU275" s="826">
        <v>17.260452470352476</v>
      </c>
      <c r="BV275" s="826">
        <v>17.260452470352476</v>
      </c>
      <c r="BW275" s="826">
        <v>17.260452470352476</v>
      </c>
      <c r="BX275" s="826">
        <v>17.260452470352476</v>
      </c>
      <c r="BY275" s="826">
        <v>17.260452470352476</v>
      </c>
      <c r="BZ275" s="826">
        <v>17.260452470352476</v>
      </c>
      <c r="CA275" s="826">
        <v>17.260452470352476</v>
      </c>
      <c r="CB275" s="826">
        <v>17.260452470352476</v>
      </c>
      <c r="CC275" s="826">
        <v>17.260452470352476</v>
      </c>
      <c r="CD275" s="826">
        <v>17.260452470352476</v>
      </c>
      <c r="CE275" s="831">
        <v>17.260452470352476</v>
      </c>
      <c r="CF275" s="831">
        <v>17.260452470352476</v>
      </c>
      <c r="CG275" s="831">
        <v>17.260452470352476</v>
      </c>
      <c r="CH275" s="831">
        <v>17.260452470352476</v>
      </c>
      <c r="CI275" s="831">
        <v>17.260452470352476</v>
      </c>
      <c r="CJ275" s="831">
        <v>17.260452470352476</v>
      </c>
      <c r="CK275" s="831">
        <v>17.260452470352476</v>
      </c>
      <c r="CL275" s="831">
        <v>17.260452470352476</v>
      </c>
      <c r="CM275" s="831">
        <v>17.260452470352476</v>
      </c>
      <c r="CN275" s="831">
        <v>17.260452470352476</v>
      </c>
      <c r="CO275" s="831">
        <v>17.260452470352476</v>
      </c>
      <c r="CP275" s="831">
        <v>17.260452470352476</v>
      </c>
      <c r="CQ275" s="831">
        <v>17.260452470352476</v>
      </c>
      <c r="CR275" s="831">
        <v>17.260452470352476</v>
      </c>
      <c r="CS275" s="831">
        <v>17.260452470352476</v>
      </c>
      <c r="CT275" s="831">
        <v>17.260452470352476</v>
      </c>
      <c r="CU275" s="831">
        <v>17.260452470352476</v>
      </c>
      <c r="CV275" s="831">
        <v>17.260452470352476</v>
      </c>
      <c r="CW275" s="831">
        <v>17.260452470352476</v>
      </c>
      <c r="CX275" s="831">
        <v>17.260452470352476</v>
      </c>
      <c r="CY275" s="832">
        <v>17.260452470352476</v>
      </c>
      <c r="CZ275" s="831"/>
      <c r="DA275" s="831"/>
      <c r="DB275" s="831"/>
      <c r="DC275" s="831"/>
      <c r="DD275" s="831"/>
      <c r="DE275" s="831"/>
      <c r="DF275" s="831"/>
      <c r="DG275" s="831"/>
      <c r="DH275" s="831"/>
      <c r="DI275" s="831"/>
      <c r="DJ275" s="831"/>
      <c r="DK275" s="831"/>
      <c r="DL275" s="831"/>
      <c r="DM275" s="831"/>
      <c r="DN275" s="831"/>
      <c r="DO275" s="831"/>
      <c r="DP275" s="831"/>
      <c r="DQ275" s="831"/>
      <c r="DR275" s="831"/>
      <c r="DS275" s="831"/>
      <c r="DT275" s="831"/>
      <c r="DU275" s="831"/>
      <c r="DV275" s="831"/>
      <c r="DW275" s="826"/>
    </row>
    <row r="276" spans="2:127" x14ac:dyDescent="0.2">
      <c r="B276" s="694"/>
      <c r="C276" s="695"/>
      <c r="D276" s="696"/>
      <c r="E276" s="697"/>
      <c r="F276" s="697"/>
      <c r="G276" s="696"/>
      <c r="H276" s="697"/>
      <c r="I276" s="697"/>
      <c r="J276" s="697"/>
      <c r="K276" s="697"/>
      <c r="L276" s="697"/>
      <c r="M276" s="697"/>
      <c r="N276" s="697"/>
      <c r="O276" s="697"/>
      <c r="P276" s="697"/>
      <c r="Q276" s="697"/>
      <c r="R276" s="698"/>
      <c r="S276" s="697"/>
      <c r="T276" s="697"/>
      <c r="U276" s="707" t="s">
        <v>497</v>
      </c>
      <c r="V276" s="708" t="s">
        <v>124</v>
      </c>
      <c r="W276" s="779" t="s">
        <v>498</v>
      </c>
      <c r="X276" s="826">
        <v>7108.6188525874995</v>
      </c>
      <c r="Y276" s="826">
        <v>7371.5360970160655</v>
      </c>
      <c r="Z276" s="826">
        <v>7291.7982970160656</v>
      </c>
      <c r="AA276" s="826">
        <v>7353.4750970160667</v>
      </c>
      <c r="AB276" s="826">
        <v>7415.534497016065</v>
      </c>
      <c r="AC276" s="826">
        <v>5502.6836970160657</v>
      </c>
      <c r="AD276" s="826">
        <v>5566.5764970160653</v>
      </c>
      <c r="AE276" s="826">
        <v>5632.2066970160658</v>
      </c>
      <c r="AF276" s="826">
        <v>5698.1116970160647</v>
      </c>
      <c r="AG276" s="826">
        <v>5765.2902970160649</v>
      </c>
      <c r="AH276" s="826">
        <v>1315.7133146485928</v>
      </c>
      <c r="AI276" s="826">
        <v>1494.2981920366574</v>
      </c>
      <c r="AJ276" s="826">
        <v>1675.3933272450049</v>
      </c>
      <c r="AK276" s="826">
        <v>1862.4476357078288</v>
      </c>
      <c r="AL276" s="826">
        <v>2053.4656223838219</v>
      </c>
      <c r="AM276" s="826">
        <v>2849.109297723603</v>
      </c>
      <c r="AN276" s="826">
        <v>3176.9418325584925</v>
      </c>
      <c r="AO276" s="826">
        <v>3517.625294773824</v>
      </c>
      <c r="AP276" s="826">
        <v>3877.597761195575</v>
      </c>
      <c r="AQ276" s="826">
        <v>4266.3670069148047</v>
      </c>
      <c r="AR276" s="826">
        <v>3634.1464214863831</v>
      </c>
      <c r="AS276" s="826">
        <v>3726.2876214863827</v>
      </c>
      <c r="AT276" s="826">
        <v>3817.7774214863834</v>
      </c>
      <c r="AU276" s="826">
        <v>3913.3212214863843</v>
      </c>
      <c r="AV276" s="826">
        <v>4008.4308214863831</v>
      </c>
      <c r="AW276" s="826">
        <v>2336.1099091786909</v>
      </c>
      <c r="AX276" s="826">
        <v>2344.9233968709987</v>
      </c>
      <c r="AY276" s="826">
        <v>2353.7368845633064</v>
      </c>
      <c r="AZ276" s="826">
        <v>2362.5503722556141</v>
      </c>
      <c r="BA276" s="826">
        <v>2371.3638599479218</v>
      </c>
      <c r="BB276" s="826">
        <v>2773.4853476402295</v>
      </c>
      <c r="BC276" s="826">
        <v>2789.6068353325372</v>
      </c>
      <c r="BD276" s="826">
        <v>2805.7283230248454</v>
      </c>
      <c r="BE276" s="826">
        <v>2821.8498107171531</v>
      </c>
      <c r="BF276" s="826">
        <v>2837.9712984094613</v>
      </c>
      <c r="BG276" s="826">
        <v>2468.0927861017681</v>
      </c>
      <c r="BH276" s="826">
        <v>2484.2142737940762</v>
      </c>
      <c r="BI276" s="826">
        <v>2500.3357614863839</v>
      </c>
      <c r="BJ276" s="826">
        <v>2516.4572491786917</v>
      </c>
      <c r="BK276" s="826">
        <v>2532.5787368709994</v>
      </c>
      <c r="BL276" s="826">
        <v>2358.6922245633068</v>
      </c>
      <c r="BM276" s="826">
        <v>2367.5057122556145</v>
      </c>
      <c r="BN276" s="826">
        <v>2376.3191999479222</v>
      </c>
      <c r="BO276" s="826">
        <v>2385.13268764023</v>
      </c>
      <c r="BP276" s="826">
        <v>2393.9461753325377</v>
      </c>
      <c r="BQ276" s="826">
        <v>2796.0676630248454</v>
      </c>
      <c r="BR276" s="826">
        <v>2812.1891507171531</v>
      </c>
      <c r="BS276" s="826">
        <v>2828.3106384094613</v>
      </c>
      <c r="BT276" s="826">
        <v>2844.432126101769</v>
      </c>
      <c r="BU276" s="826">
        <v>2860.5536137940767</v>
      </c>
      <c r="BV276" s="826">
        <v>2490.6751014863839</v>
      </c>
      <c r="BW276" s="826">
        <v>2506.7965891786921</v>
      </c>
      <c r="BX276" s="826">
        <v>2522.9180768709998</v>
      </c>
      <c r="BY276" s="826">
        <v>2539.0395645633075</v>
      </c>
      <c r="BZ276" s="826">
        <v>2555.1610522556152</v>
      </c>
      <c r="CA276" s="826">
        <v>2381.2745399479227</v>
      </c>
      <c r="CB276" s="826">
        <v>2390.0880276402304</v>
      </c>
      <c r="CC276" s="826">
        <v>2398.9015153325381</v>
      </c>
      <c r="CD276" s="826">
        <v>2407.7150030248458</v>
      </c>
      <c r="CE276" s="831">
        <v>2802.5284907171535</v>
      </c>
      <c r="CF276" s="831">
        <v>2818.6499784094613</v>
      </c>
      <c r="CG276" s="831">
        <v>2834.771466101769</v>
      </c>
      <c r="CH276" s="831">
        <v>2850.8929537940771</v>
      </c>
      <c r="CI276" s="831">
        <v>2867.0144414863848</v>
      </c>
      <c r="CJ276" s="831">
        <v>2497.1359291786925</v>
      </c>
      <c r="CK276" s="831">
        <v>2513.2574168709998</v>
      </c>
      <c r="CL276" s="831">
        <v>2529.378904563308</v>
      </c>
      <c r="CM276" s="831">
        <v>2545.5003922556161</v>
      </c>
      <c r="CN276" s="831">
        <v>2561.6218799479234</v>
      </c>
      <c r="CO276" s="831">
        <v>2577.7433676402311</v>
      </c>
      <c r="CP276" s="831">
        <v>2403.8568553325385</v>
      </c>
      <c r="CQ276" s="831">
        <v>2412.6703430248463</v>
      </c>
      <c r="CR276" s="831">
        <v>2421.483830717154</v>
      </c>
      <c r="CS276" s="831">
        <v>2430.2973184094617</v>
      </c>
      <c r="CT276" s="831">
        <v>2439.1108061017694</v>
      </c>
      <c r="CU276" s="831">
        <v>2841.2322937940767</v>
      </c>
      <c r="CV276" s="831">
        <v>2857.3537814863848</v>
      </c>
      <c r="CW276" s="831">
        <v>2873.475269178693</v>
      </c>
      <c r="CX276" s="831">
        <v>2889.5967568710007</v>
      </c>
      <c r="CY276" s="832">
        <v>2905.7182445633084</v>
      </c>
      <c r="CZ276" s="831"/>
      <c r="DA276" s="831"/>
      <c r="DB276" s="831"/>
      <c r="DC276" s="831"/>
      <c r="DD276" s="831"/>
      <c r="DE276" s="831"/>
      <c r="DF276" s="831"/>
      <c r="DG276" s="831"/>
      <c r="DH276" s="831"/>
      <c r="DI276" s="831"/>
      <c r="DJ276" s="831"/>
      <c r="DK276" s="831"/>
      <c r="DL276" s="831"/>
      <c r="DM276" s="831"/>
      <c r="DN276" s="831"/>
      <c r="DO276" s="831"/>
      <c r="DP276" s="831"/>
      <c r="DQ276" s="831"/>
      <c r="DR276" s="831"/>
      <c r="DS276" s="831"/>
      <c r="DT276" s="831"/>
      <c r="DU276" s="831"/>
      <c r="DV276" s="831"/>
      <c r="DW276" s="826"/>
    </row>
    <row r="277" spans="2:127" x14ac:dyDescent="0.2">
      <c r="B277" s="699"/>
      <c r="C277" s="700"/>
      <c r="D277" s="701"/>
      <c r="E277" s="701"/>
      <c r="F277" s="701"/>
      <c r="G277" s="701"/>
      <c r="H277" s="701"/>
      <c r="I277" s="701"/>
      <c r="J277" s="701"/>
      <c r="K277" s="701"/>
      <c r="L277" s="701"/>
      <c r="M277" s="701"/>
      <c r="N277" s="701"/>
      <c r="O277" s="701"/>
      <c r="P277" s="701"/>
      <c r="Q277" s="701"/>
      <c r="R277" s="702"/>
      <c r="S277" s="701"/>
      <c r="T277" s="701"/>
      <c r="U277" s="707" t="s">
        <v>499</v>
      </c>
      <c r="V277" s="708" t="s">
        <v>124</v>
      </c>
      <c r="W277" s="779" t="s">
        <v>498</v>
      </c>
      <c r="X277" s="826"/>
      <c r="Y277" s="826"/>
      <c r="Z277" s="826"/>
      <c r="AA277" s="826"/>
      <c r="AB277" s="826"/>
      <c r="AC277" s="826"/>
      <c r="AD277" s="826"/>
      <c r="AE277" s="826"/>
      <c r="AF277" s="826"/>
      <c r="AG277" s="826"/>
      <c r="AH277" s="826"/>
      <c r="AI277" s="826"/>
      <c r="AJ277" s="826"/>
      <c r="AK277" s="826"/>
      <c r="AL277" s="826"/>
      <c r="AM277" s="826"/>
      <c r="AN277" s="826"/>
      <c r="AO277" s="826"/>
      <c r="AP277" s="826"/>
      <c r="AQ277" s="826"/>
      <c r="AR277" s="826"/>
      <c r="AS277" s="826"/>
      <c r="AT277" s="826"/>
      <c r="AU277" s="826"/>
      <c r="AV277" s="826"/>
      <c r="AW277" s="826"/>
      <c r="AX277" s="826"/>
      <c r="AY277" s="826"/>
      <c r="AZ277" s="826"/>
      <c r="BA277" s="826"/>
      <c r="BB277" s="826"/>
      <c r="BC277" s="826"/>
      <c r="BD277" s="826"/>
      <c r="BE277" s="826"/>
      <c r="BF277" s="826"/>
      <c r="BG277" s="826"/>
      <c r="BH277" s="826"/>
      <c r="BI277" s="826"/>
      <c r="BJ277" s="826"/>
      <c r="BK277" s="826"/>
      <c r="BL277" s="826"/>
      <c r="BM277" s="826"/>
      <c r="BN277" s="826"/>
      <c r="BO277" s="826"/>
      <c r="BP277" s="826"/>
      <c r="BQ277" s="826"/>
      <c r="BR277" s="826"/>
      <c r="BS277" s="826"/>
      <c r="BT277" s="826"/>
      <c r="BU277" s="826"/>
      <c r="BV277" s="826"/>
      <c r="BW277" s="826"/>
      <c r="BX277" s="826"/>
      <c r="BY277" s="826"/>
      <c r="BZ277" s="826"/>
      <c r="CA277" s="826"/>
      <c r="CB277" s="826"/>
      <c r="CC277" s="826"/>
      <c r="CD277" s="826"/>
      <c r="CE277" s="831"/>
      <c r="CF277" s="831"/>
      <c r="CG277" s="831"/>
      <c r="CH277" s="831"/>
      <c r="CI277" s="831"/>
      <c r="CJ277" s="831"/>
      <c r="CK277" s="831"/>
      <c r="CL277" s="831"/>
      <c r="CM277" s="831"/>
      <c r="CN277" s="831"/>
      <c r="CO277" s="831"/>
      <c r="CP277" s="831"/>
      <c r="CQ277" s="831"/>
      <c r="CR277" s="831"/>
      <c r="CS277" s="831"/>
      <c r="CT277" s="831"/>
      <c r="CU277" s="831"/>
      <c r="CV277" s="831"/>
      <c r="CW277" s="831"/>
      <c r="CX277" s="831"/>
      <c r="CY277" s="832"/>
      <c r="CZ277" s="831"/>
      <c r="DA277" s="831"/>
      <c r="DB277" s="831"/>
      <c r="DC277" s="831"/>
      <c r="DD277" s="831"/>
      <c r="DE277" s="831"/>
      <c r="DF277" s="831"/>
      <c r="DG277" s="831"/>
      <c r="DH277" s="831"/>
      <c r="DI277" s="831"/>
      <c r="DJ277" s="831"/>
      <c r="DK277" s="831"/>
      <c r="DL277" s="831"/>
      <c r="DM277" s="831"/>
      <c r="DN277" s="831"/>
      <c r="DO277" s="831"/>
      <c r="DP277" s="831"/>
      <c r="DQ277" s="831"/>
      <c r="DR277" s="831"/>
      <c r="DS277" s="831"/>
      <c r="DT277" s="831"/>
      <c r="DU277" s="831"/>
      <c r="DV277" s="831"/>
      <c r="DW277" s="826"/>
    </row>
    <row r="278" spans="2:127" x14ac:dyDescent="0.2">
      <c r="B278" s="699"/>
      <c r="C278" s="700"/>
      <c r="D278" s="701"/>
      <c r="E278" s="701"/>
      <c r="F278" s="701"/>
      <c r="G278" s="701"/>
      <c r="H278" s="701"/>
      <c r="I278" s="701"/>
      <c r="J278" s="701"/>
      <c r="K278" s="701"/>
      <c r="L278" s="701"/>
      <c r="M278" s="701"/>
      <c r="N278" s="701"/>
      <c r="O278" s="701"/>
      <c r="P278" s="701"/>
      <c r="Q278" s="701"/>
      <c r="R278" s="702"/>
      <c r="S278" s="701"/>
      <c r="T278" s="701"/>
      <c r="U278" s="707" t="s">
        <v>772</v>
      </c>
      <c r="V278" s="708" t="s">
        <v>124</v>
      </c>
      <c r="W278" s="779" t="s">
        <v>498</v>
      </c>
      <c r="X278" s="826">
        <v>255.91027869314999</v>
      </c>
      <c r="Y278" s="826">
        <v>508.4505316863</v>
      </c>
      <c r="Z278" s="826">
        <v>757.99306467945007</v>
      </c>
      <c r="AA278" s="826">
        <v>1009.5939912726001</v>
      </c>
      <c r="AB278" s="826">
        <v>1263.2533114657501</v>
      </c>
      <c r="AC278" s="826">
        <v>1447.8710252589001</v>
      </c>
      <c r="AD278" s="826">
        <v>1634.6082462520501</v>
      </c>
      <c r="AE278" s="826">
        <v>1823.4955312452003</v>
      </c>
      <c r="AF278" s="826">
        <v>2014.5328802383501</v>
      </c>
      <c r="AG278" s="826">
        <v>2207.7814068315001</v>
      </c>
      <c r="AH278" s="826">
        <v>2207.7814068315001</v>
      </c>
      <c r="AI278" s="826">
        <v>2207.7814068315001</v>
      </c>
      <c r="AJ278" s="826">
        <v>2207.7814068315001</v>
      </c>
      <c r="AK278" s="826">
        <v>2207.7814068315001</v>
      </c>
      <c r="AL278" s="826">
        <v>2207.7814068315001</v>
      </c>
      <c r="AM278" s="826">
        <v>2207.7814068315001</v>
      </c>
      <c r="AN278" s="826">
        <v>2207.7814068315001</v>
      </c>
      <c r="AO278" s="826">
        <v>2207.7814068315001</v>
      </c>
      <c r="AP278" s="826">
        <v>2207.7814068315001</v>
      </c>
      <c r="AQ278" s="826">
        <v>2207.7814068315001</v>
      </c>
      <c r="AR278" s="826">
        <v>2207.7814068315001</v>
      </c>
      <c r="AS278" s="826">
        <v>2207.7814068315001</v>
      </c>
      <c r="AT278" s="826">
        <v>2207.7814068315001</v>
      </c>
      <c r="AU278" s="826">
        <v>2207.7814068315001</v>
      </c>
      <c r="AV278" s="826">
        <v>2207.7814068315001</v>
      </c>
      <c r="AW278" s="826">
        <v>2207.7814068315001</v>
      </c>
      <c r="AX278" s="826">
        <v>2207.7814068315001</v>
      </c>
      <c r="AY278" s="826">
        <v>2207.7814068315001</v>
      </c>
      <c r="AZ278" s="826">
        <v>2207.7814068315001</v>
      </c>
      <c r="BA278" s="826">
        <v>2207.7814068315001</v>
      </c>
      <c r="BB278" s="826">
        <v>2207.7814068315001</v>
      </c>
      <c r="BC278" s="826">
        <v>2207.7814068315001</v>
      </c>
      <c r="BD278" s="826">
        <v>2207.7814068315001</v>
      </c>
      <c r="BE278" s="826">
        <v>2207.7814068315001</v>
      </c>
      <c r="BF278" s="826">
        <v>2207.7814068315001</v>
      </c>
      <c r="BG278" s="826">
        <v>2207.7814068315001</v>
      </c>
      <c r="BH278" s="826">
        <v>2207.7814068315001</v>
      </c>
      <c r="BI278" s="826">
        <v>2207.7814068315001</v>
      </c>
      <c r="BJ278" s="826">
        <v>2207.7814068315001</v>
      </c>
      <c r="BK278" s="826">
        <v>2207.7814068315001</v>
      </c>
      <c r="BL278" s="826">
        <v>2207.7814068315001</v>
      </c>
      <c r="BM278" s="826">
        <v>2207.7814068315001</v>
      </c>
      <c r="BN278" s="826">
        <v>2207.7814068315001</v>
      </c>
      <c r="BO278" s="826">
        <v>2207.7814068315001</v>
      </c>
      <c r="BP278" s="826">
        <v>2207.7814068315001</v>
      </c>
      <c r="BQ278" s="826">
        <v>2207.7814068315001</v>
      </c>
      <c r="BR278" s="826">
        <v>2207.7814068315001</v>
      </c>
      <c r="BS278" s="826">
        <v>2207.7814068315001</v>
      </c>
      <c r="BT278" s="826">
        <v>2207.7814068315001</v>
      </c>
      <c r="BU278" s="826">
        <v>2207.7814068315001</v>
      </c>
      <c r="BV278" s="826">
        <v>2207.7814068315001</v>
      </c>
      <c r="BW278" s="826">
        <v>2207.7814068315001</v>
      </c>
      <c r="BX278" s="826">
        <v>2207.7814068315001</v>
      </c>
      <c r="BY278" s="826">
        <v>2207.7814068315001</v>
      </c>
      <c r="BZ278" s="826">
        <v>2207.7814068315001</v>
      </c>
      <c r="CA278" s="826">
        <v>2207.7814068315001</v>
      </c>
      <c r="CB278" s="826">
        <v>2207.7814068315001</v>
      </c>
      <c r="CC278" s="826">
        <v>2207.7814068315001</v>
      </c>
      <c r="CD278" s="826">
        <v>2207.7814068315001</v>
      </c>
      <c r="CE278" s="831">
        <v>2207.7814068315001</v>
      </c>
      <c r="CF278" s="831">
        <v>2207.7814068315001</v>
      </c>
      <c r="CG278" s="831">
        <v>2207.7814068315001</v>
      </c>
      <c r="CH278" s="831">
        <v>2207.7814068315001</v>
      </c>
      <c r="CI278" s="831">
        <v>2207.7814068315001</v>
      </c>
      <c r="CJ278" s="831">
        <v>2207.7814068315001</v>
      </c>
      <c r="CK278" s="831">
        <v>2207.7814068315001</v>
      </c>
      <c r="CL278" s="831">
        <v>2207.7814068315001</v>
      </c>
      <c r="CM278" s="831">
        <v>2207.7814068315001</v>
      </c>
      <c r="CN278" s="831">
        <v>2207.7814068315001</v>
      </c>
      <c r="CO278" s="831">
        <v>2207.7814068315001</v>
      </c>
      <c r="CP278" s="831">
        <v>2207.7814068315001</v>
      </c>
      <c r="CQ278" s="831">
        <v>2207.7814068315001</v>
      </c>
      <c r="CR278" s="831">
        <v>2207.7814068315001</v>
      </c>
      <c r="CS278" s="831">
        <v>2207.7814068315001</v>
      </c>
      <c r="CT278" s="831">
        <v>2207.7814068315001</v>
      </c>
      <c r="CU278" s="831">
        <v>2207.7814068315001</v>
      </c>
      <c r="CV278" s="831">
        <v>2207.7814068315001</v>
      </c>
      <c r="CW278" s="831">
        <v>2207.7814068315001</v>
      </c>
      <c r="CX278" s="831">
        <v>2207.7814068315001</v>
      </c>
      <c r="CY278" s="832">
        <v>2207.7814068315001</v>
      </c>
      <c r="CZ278" s="831"/>
      <c r="DA278" s="831"/>
      <c r="DB278" s="831"/>
      <c r="DC278" s="831"/>
      <c r="DD278" s="831"/>
      <c r="DE278" s="831"/>
      <c r="DF278" s="831"/>
      <c r="DG278" s="831"/>
      <c r="DH278" s="831"/>
      <c r="DI278" s="831"/>
      <c r="DJ278" s="831"/>
      <c r="DK278" s="831"/>
      <c r="DL278" s="831"/>
      <c r="DM278" s="831"/>
      <c r="DN278" s="831"/>
      <c r="DO278" s="831"/>
      <c r="DP278" s="831"/>
      <c r="DQ278" s="831"/>
      <c r="DR278" s="831"/>
      <c r="DS278" s="831"/>
      <c r="DT278" s="831"/>
      <c r="DU278" s="831"/>
      <c r="DV278" s="831"/>
      <c r="DW278" s="826"/>
    </row>
    <row r="279" spans="2:127" x14ac:dyDescent="0.2">
      <c r="B279" s="703"/>
      <c r="C279" s="827"/>
      <c r="D279" s="809"/>
      <c r="E279" s="809"/>
      <c r="F279" s="809"/>
      <c r="G279" s="809"/>
      <c r="H279" s="809"/>
      <c r="I279" s="809"/>
      <c r="J279" s="809"/>
      <c r="K279" s="809"/>
      <c r="L279" s="809"/>
      <c r="M279" s="809"/>
      <c r="N279" s="809"/>
      <c r="O279" s="809"/>
      <c r="P279" s="809"/>
      <c r="Q279" s="809"/>
      <c r="R279" s="828"/>
      <c r="S279" s="809"/>
      <c r="T279" s="809"/>
      <c r="U279" s="707" t="s">
        <v>500</v>
      </c>
      <c r="V279" s="708" t="s">
        <v>124</v>
      </c>
      <c r="W279" s="709" t="s">
        <v>498</v>
      </c>
      <c r="X279" s="826"/>
      <c r="Y279" s="826"/>
      <c r="Z279" s="826"/>
      <c r="AA279" s="826"/>
      <c r="AB279" s="826"/>
      <c r="AC279" s="826"/>
      <c r="AD279" s="826"/>
      <c r="AE279" s="826"/>
      <c r="AF279" s="826"/>
      <c r="AG279" s="826"/>
      <c r="AH279" s="826"/>
      <c r="AI279" s="826"/>
      <c r="AJ279" s="826"/>
      <c r="AK279" s="826"/>
      <c r="AL279" s="826"/>
      <c r="AM279" s="826"/>
      <c r="AN279" s="826"/>
      <c r="AO279" s="826"/>
      <c r="AP279" s="826"/>
      <c r="AQ279" s="826"/>
      <c r="AR279" s="826"/>
      <c r="AS279" s="826"/>
      <c r="AT279" s="826"/>
      <c r="AU279" s="826"/>
      <c r="AV279" s="826"/>
      <c r="AW279" s="826"/>
      <c r="AX279" s="826"/>
      <c r="AY279" s="826"/>
      <c r="AZ279" s="826"/>
      <c r="BA279" s="826"/>
      <c r="BB279" s="826"/>
      <c r="BC279" s="826"/>
      <c r="BD279" s="826"/>
      <c r="BE279" s="826"/>
      <c r="BF279" s="826"/>
      <c r="BG279" s="826"/>
      <c r="BH279" s="826"/>
      <c r="BI279" s="826"/>
      <c r="BJ279" s="826"/>
      <c r="BK279" s="826"/>
      <c r="BL279" s="826"/>
      <c r="BM279" s="826"/>
      <c r="BN279" s="826"/>
      <c r="BO279" s="826"/>
      <c r="BP279" s="826"/>
      <c r="BQ279" s="826"/>
      <c r="BR279" s="826"/>
      <c r="BS279" s="826"/>
      <c r="BT279" s="826"/>
      <c r="BU279" s="826"/>
      <c r="BV279" s="826"/>
      <c r="BW279" s="826"/>
      <c r="BX279" s="826"/>
      <c r="BY279" s="826"/>
      <c r="BZ279" s="826"/>
      <c r="CA279" s="826"/>
      <c r="CB279" s="826"/>
      <c r="CC279" s="826"/>
      <c r="CD279" s="826"/>
      <c r="CE279" s="831"/>
      <c r="CF279" s="831"/>
      <c r="CG279" s="831"/>
      <c r="CH279" s="831"/>
      <c r="CI279" s="831"/>
      <c r="CJ279" s="831"/>
      <c r="CK279" s="831"/>
      <c r="CL279" s="831"/>
      <c r="CM279" s="831"/>
      <c r="CN279" s="831"/>
      <c r="CO279" s="831"/>
      <c r="CP279" s="831"/>
      <c r="CQ279" s="831"/>
      <c r="CR279" s="831"/>
      <c r="CS279" s="831"/>
      <c r="CT279" s="831"/>
      <c r="CU279" s="831"/>
      <c r="CV279" s="831"/>
      <c r="CW279" s="831"/>
      <c r="CX279" s="831"/>
      <c r="CY279" s="832"/>
      <c r="CZ279" s="831"/>
      <c r="DA279" s="831"/>
      <c r="DB279" s="831"/>
      <c r="DC279" s="831"/>
      <c r="DD279" s="831"/>
      <c r="DE279" s="831"/>
      <c r="DF279" s="831"/>
      <c r="DG279" s="831"/>
      <c r="DH279" s="831"/>
      <c r="DI279" s="831"/>
      <c r="DJ279" s="831"/>
      <c r="DK279" s="831"/>
      <c r="DL279" s="831"/>
      <c r="DM279" s="831"/>
      <c r="DN279" s="831"/>
      <c r="DO279" s="831"/>
      <c r="DP279" s="831"/>
      <c r="DQ279" s="831"/>
      <c r="DR279" s="831"/>
      <c r="DS279" s="831"/>
      <c r="DT279" s="831"/>
      <c r="DU279" s="831"/>
      <c r="DV279" s="831"/>
      <c r="DW279" s="826"/>
    </row>
    <row r="280" spans="2:127" x14ac:dyDescent="0.2">
      <c r="B280" s="704"/>
      <c r="C280" s="705"/>
      <c r="D280" s="651"/>
      <c r="E280" s="651"/>
      <c r="F280" s="651"/>
      <c r="G280" s="651"/>
      <c r="H280" s="651"/>
      <c r="I280" s="651"/>
      <c r="J280" s="651"/>
      <c r="K280" s="651"/>
      <c r="L280" s="651"/>
      <c r="M280" s="651"/>
      <c r="N280" s="651"/>
      <c r="O280" s="651"/>
      <c r="P280" s="651"/>
      <c r="Q280" s="651"/>
      <c r="R280" s="706"/>
      <c r="S280" s="651"/>
      <c r="T280" s="651"/>
      <c r="U280" s="707" t="s">
        <v>501</v>
      </c>
      <c r="V280" s="708" t="s">
        <v>124</v>
      </c>
      <c r="W280" s="709" t="s">
        <v>498</v>
      </c>
      <c r="X280" s="826"/>
      <c r="Y280" s="826"/>
      <c r="Z280" s="826"/>
      <c r="AA280" s="826"/>
      <c r="AB280" s="826"/>
      <c r="AC280" s="826"/>
      <c r="AD280" s="826"/>
      <c r="AE280" s="826"/>
      <c r="AF280" s="826"/>
      <c r="AG280" s="826"/>
      <c r="AH280" s="826"/>
      <c r="AI280" s="826"/>
      <c r="AJ280" s="826"/>
      <c r="AK280" s="826"/>
      <c r="AL280" s="826"/>
      <c r="AM280" s="826"/>
      <c r="AN280" s="826"/>
      <c r="AO280" s="826"/>
      <c r="AP280" s="826"/>
      <c r="AQ280" s="826"/>
      <c r="AR280" s="826"/>
      <c r="AS280" s="826"/>
      <c r="AT280" s="826"/>
      <c r="AU280" s="826"/>
      <c r="AV280" s="826"/>
      <c r="AW280" s="826"/>
      <c r="AX280" s="826"/>
      <c r="AY280" s="826"/>
      <c r="AZ280" s="826"/>
      <c r="BA280" s="826"/>
      <c r="BB280" s="826"/>
      <c r="BC280" s="826"/>
      <c r="BD280" s="826"/>
      <c r="BE280" s="826"/>
      <c r="BF280" s="826"/>
      <c r="BG280" s="826"/>
      <c r="BH280" s="826"/>
      <c r="BI280" s="826"/>
      <c r="BJ280" s="826"/>
      <c r="BK280" s="826"/>
      <c r="BL280" s="826"/>
      <c r="BM280" s="826"/>
      <c r="BN280" s="826"/>
      <c r="BO280" s="826"/>
      <c r="BP280" s="826"/>
      <c r="BQ280" s="826"/>
      <c r="BR280" s="826"/>
      <c r="BS280" s="826"/>
      <c r="BT280" s="826"/>
      <c r="BU280" s="826"/>
      <c r="BV280" s="826"/>
      <c r="BW280" s="826"/>
      <c r="BX280" s="826"/>
      <c r="BY280" s="826"/>
      <c r="BZ280" s="826"/>
      <c r="CA280" s="826"/>
      <c r="CB280" s="826"/>
      <c r="CC280" s="826"/>
      <c r="CD280" s="826"/>
      <c r="CE280" s="826"/>
      <c r="CF280" s="826"/>
      <c r="CG280" s="826"/>
      <c r="CH280" s="826"/>
      <c r="CI280" s="826"/>
      <c r="CJ280" s="826"/>
      <c r="CK280" s="826"/>
      <c r="CL280" s="826"/>
      <c r="CM280" s="826"/>
      <c r="CN280" s="826"/>
      <c r="CO280" s="826"/>
      <c r="CP280" s="826"/>
      <c r="CQ280" s="826"/>
      <c r="CR280" s="826"/>
      <c r="CS280" s="826"/>
      <c r="CT280" s="826"/>
      <c r="CU280" s="826"/>
      <c r="CV280" s="826"/>
      <c r="CW280" s="826"/>
      <c r="CX280" s="826"/>
      <c r="CY280" s="832"/>
      <c r="CZ280" s="831"/>
      <c r="DA280" s="826"/>
      <c r="DB280" s="826"/>
      <c r="DC280" s="826"/>
      <c r="DD280" s="826"/>
      <c r="DE280" s="826"/>
      <c r="DF280" s="826"/>
      <c r="DG280" s="826"/>
      <c r="DH280" s="826"/>
      <c r="DI280" s="826"/>
      <c r="DJ280" s="826"/>
      <c r="DK280" s="826"/>
      <c r="DL280" s="826"/>
      <c r="DM280" s="826"/>
      <c r="DN280" s="826"/>
      <c r="DO280" s="826"/>
      <c r="DP280" s="826"/>
      <c r="DQ280" s="826"/>
      <c r="DR280" s="826"/>
      <c r="DS280" s="826"/>
      <c r="DT280" s="826"/>
      <c r="DU280" s="826"/>
      <c r="DV280" s="826"/>
      <c r="DW280" s="826"/>
    </row>
    <row r="281" spans="2:127" x14ac:dyDescent="0.2">
      <c r="B281" s="704"/>
      <c r="C281" s="705"/>
      <c r="D281" s="651"/>
      <c r="E281" s="651"/>
      <c r="F281" s="651"/>
      <c r="G281" s="651"/>
      <c r="H281" s="651"/>
      <c r="I281" s="651"/>
      <c r="J281" s="651"/>
      <c r="K281" s="651"/>
      <c r="L281" s="651"/>
      <c r="M281" s="651"/>
      <c r="N281" s="651"/>
      <c r="O281" s="651"/>
      <c r="P281" s="651"/>
      <c r="Q281" s="651"/>
      <c r="R281" s="706"/>
      <c r="S281" s="651"/>
      <c r="T281" s="651"/>
      <c r="U281" s="710" t="s">
        <v>502</v>
      </c>
      <c r="V281" s="711" t="s">
        <v>124</v>
      </c>
      <c r="W281" s="709" t="s">
        <v>498</v>
      </c>
      <c r="X281" s="826"/>
      <c r="Y281" s="826"/>
      <c r="Z281" s="826"/>
      <c r="AA281" s="826"/>
      <c r="AB281" s="826"/>
      <c r="AC281" s="826"/>
      <c r="AD281" s="826"/>
      <c r="AE281" s="826"/>
      <c r="AF281" s="826"/>
      <c r="AG281" s="826"/>
      <c r="AH281" s="826"/>
      <c r="AI281" s="826"/>
      <c r="AJ281" s="826"/>
      <c r="AK281" s="826"/>
      <c r="AL281" s="826"/>
      <c r="AM281" s="826"/>
      <c r="AN281" s="826"/>
      <c r="AO281" s="826"/>
      <c r="AP281" s="826"/>
      <c r="AQ281" s="826"/>
      <c r="AR281" s="826"/>
      <c r="AS281" s="826"/>
      <c r="AT281" s="826"/>
      <c r="AU281" s="826"/>
      <c r="AV281" s="826"/>
      <c r="AW281" s="826"/>
      <c r="AX281" s="826"/>
      <c r="AY281" s="826"/>
      <c r="AZ281" s="826"/>
      <c r="BA281" s="826"/>
      <c r="BB281" s="826"/>
      <c r="BC281" s="826"/>
      <c r="BD281" s="826"/>
      <c r="BE281" s="826"/>
      <c r="BF281" s="826"/>
      <c r="BG281" s="826"/>
      <c r="BH281" s="826"/>
      <c r="BI281" s="826"/>
      <c r="BJ281" s="826"/>
      <c r="BK281" s="826"/>
      <c r="BL281" s="826"/>
      <c r="BM281" s="826"/>
      <c r="BN281" s="826"/>
      <c r="BO281" s="826"/>
      <c r="BP281" s="826"/>
      <c r="BQ281" s="826"/>
      <c r="BR281" s="826"/>
      <c r="BS281" s="826"/>
      <c r="BT281" s="826"/>
      <c r="BU281" s="826"/>
      <c r="BV281" s="826"/>
      <c r="BW281" s="826"/>
      <c r="BX281" s="826"/>
      <c r="BY281" s="826"/>
      <c r="BZ281" s="826"/>
      <c r="CA281" s="826"/>
      <c r="CB281" s="826"/>
      <c r="CC281" s="826"/>
      <c r="CD281" s="826"/>
      <c r="CE281" s="826"/>
      <c r="CF281" s="826"/>
      <c r="CG281" s="826"/>
      <c r="CH281" s="826"/>
      <c r="CI281" s="826"/>
      <c r="CJ281" s="826"/>
      <c r="CK281" s="826"/>
      <c r="CL281" s="826"/>
      <c r="CM281" s="826"/>
      <c r="CN281" s="826"/>
      <c r="CO281" s="826"/>
      <c r="CP281" s="826"/>
      <c r="CQ281" s="826"/>
      <c r="CR281" s="826"/>
      <c r="CS281" s="826"/>
      <c r="CT281" s="826"/>
      <c r="CU281" s="826"/>
      <c r="CV281" s="826"/>
      <c r="CW281" s="826"/>
      <c r="CX281" s="826"/>
      <c r="CY281" s="832"/>
      <c r="CZ281" s="831"/>
      <c r="DA281" s="826"/>
      <c r="DB281" s="826"/>
      <c r="DC281" s="826"/>
      <c r="DD281" s="826"/>
      <c r="DE281" s="826"/>
      <c r="DF281" s="826"/>
      <c r="DG281" s="826"/>
      <c r="DH281" s="826"/>
      <c r="DI281" s="826"/>
      <c r="DJ281" s="826"/>
      <c r="DK281" s="826"/>
      <c r="DL281" s="826"/>
      <c r="DM281" s="826"/>
      <c r="DN281" s="826"/>
      <c r="DO281" s="826"/>
      <c r="DP281" s="826"/>
      <c r="DQ281" s="826"/>
      <c r="DR281" s="826"/>
      <c r="DS281" s="826"/>
      <c r="DT281" s="826"/>
      <c r="DU281" s="826"/>
      <c r="DV281" s="826"/>
      <c r="DW281" s="826"/>
    </row>
    <row r="282" spans="2:127" x14ac:dyDescent="0.2">
      <c r="B282" s="704"/>
      <c r="C282" s="705"/>
      <c r="D282" s="651"/>
      <c r="E282" s="651"/>
      <c r="F282" s="651"/>
      <c r="G282" s="651"/>
      <c r="H282" s="651"/>
      <c r="I282" s="651"/>
      <c r="J282" s="651"/>
      <c r="K282" s="651"/>
      <c r="L282" s="651"/>
      <c r="M282" s="651"/>
      <c r="N282" s="651"/>
      <c r="O282" s="651"/>
      <c r="P282" s="651"/>
      <c r="Q282" s="651"/>
      <c r="R282" s="706"/>
      <c r="S282" s="651"/>
      <c r="T282" s="651"/>
      <c r="U282" s="707" t="s">
        <v>503</v>
      </c>
      <c r="V282" s="708" t="s">
        <v>124</v>
      </c>
      <c r="W282" s="709" t="s">
        <v>498</v>
      </c>
      <c r="X282" s="826"/>
      <c r="Y282" s="826"/>
      <c r="Z282" s="826"/>
      <c r="AA282" s="826"/>
      <c r="AB282" s="826"/>
      <c r="AC282" s="826"/>
      <c r="AD282" s="826"/>
      <c r="AE282" s="826"/>
      <c r="AF282" s="826"/>
      <c r="AG282" s="826"/>
      <c r="AH282" s="826"/>
      <c r="AI282" s="826"/>
      <c r="AJ282" s="826"/>
      <c r="AK282" s="826"/>
      <c r="AL282" s="826"/>
      <c r="AM282" s="826"/>
      <c r="AN282" s="826"/>
      <c r="AO282" s="826"/>
      <c r="AP282" s="826"/>
      <c r="AQ282" s="826"/>
      <c r="AR282" s="826"/>
      <c r="AS282" s="826"/>
      <c r="AT282" s="826"/>
      <c r="AU282" s="826"/>
      <c r="AV282" s="826"/>
      <c r="AW282" s="826"/>
      <c r="AX282" s="826"/>
      <c r="AY282" s="826"/>
      <c r="AZ282" s="826"/>
      <c r="BA282" s="826"/>
      <c r="BB282" s="826"/>
      <c r="BC282" s="826"/>
      <c r="BD282" s="826"/>
      <c r="BE282" s="826"/>
      <c r="BF282" s="826"/>
      <c r="BG282" s="826"/>
      <c r="BH282" s="826"/>
      <c r="BI282" s="826"/>
      <c r="BJ282" s="826"/>
      <c r="BK282" s="826"/>
      <c r="BL282" s="826"/>
      <c r="BM282" s="826"/>
      <c r="BN282" s="826"/>
      <c r="BO282" s="826"/>
      <c r="BP282" s="826"/>
      <c r="BQ282" s="826"/>
      <c r="BR282" s="826"/>
      <c r="BS282" s="826"/>
      <c r="BT282" s="826"/>
      <c r="BU282" s="826"/>
      <c r="BV282" s="826"/>
      <c r="BW282" s="826"/>
      <c r="BX282" s="826"/>
      <c r="BY282" s="826"/>
      <c r="BZ282" s="826"/>
      <c r="CA282" s="826"/>
      <c r="CB282" s="826"/>
      <c r="CC282" s="826"/>
      <c r="CD282" s="826"/>
      <c r="CE282" s="826"/>
      <c r="CF282" s="826"/>
      <c r="CG282" s="826"/>
      <c r="CH282" s="826"/>
      <c r="CI282" s="826"/>
      <c r="CJ282" s="826"/>
      <c r="CK282" s="826"/>
      <c r="CL282" s="826"/>
      <c r="CM282" s="826"/>
      <c r="CN282" s="826"/>
      <c r="CO282" s="826"/>
      <c r="CP282" s="826"/>
      <c r="CQ282" s="826"/>
      <c r="CR282" s="826"/>
      <c r="CS282" s="826"/>
      <c r="CT282" s="826"/>
      <c r="CU282" s="826"/>
      <c r="CV282" s="826"/>
      <c r="CW282" s="826"/>
      <c r="CX282" s="826"/>
      <c r="CY282" s="832"/>
      <c r="CZ282" s="831"/>
      <c r="DA282" s="826"/>
      <c r="DB282" s="826"/>
      <c r="DC282" s="826"/>
      <c r="DD282" s="826"/>
      <c r="DE282" s="826"/>
      <c r="DF282" s="826"/>
      <c r="DG282" s="826"/>
      <c r="DH282" s="826"/>
      <c r="DI282" s="826"/>
      <c r="DJ282" s="826"/>
      <c r="DK282" s="826"/>
      <c r="DL282" s="826"/>
      <c r="DM282" s="826"/>
      <c r="DN282" s="826"/>
      <c r="DO282" s="826"/>
      <c r="DP282" s="826"/>
      <c r="DQ282" s="826"/>
      <c r="DR282" s="826"/>
      <c r="DS282" s="826"/>
      <c r="DT282" s="826"/>
      <c r="DU282" s="826"/>
      <c r="DV282" s="826"/>
      <c r="DW282" s="826"/>
    </row>
    <row r="283" spans="2:127" x14ac:dyDescent="0.2">
      <c r="B283" s="829"/>
      <c r="C283" s="705"/>
      <c r="D283" s="651"/>
      <c r="E283" s="651"/>
      <c r="F283" s="651"/>
      <c r="G283" s="651"/>
      <c r="H283" s="651"/>
      <c r="I283" s="651"/>
      <c r="J283" s="651"/>
      <c r="K283" s="651"/>
      <c r="L283" s="651"/>
      <c r="M283" s="651"/>
      <c r="N283" s="651"/>
      <c r="O283" s="651"/>
      <c r="P283" s="651"/>
      <c r="Q283" s="651"/>
      <c r="R283" s="706"/>
      <c r="S283" s="651"/>
      <c r="T283" s="651"/>
      <c r="U283" s="707" t="s">
        <v>504</v>
      </c>
      <c r="V283" s="708" t="s">
        <v>124</v>
      </c>
      <c r="W283" s="709" t="s">
        <v>498</v>
      </c>
      <c r="X283" s="826"/>
      <c r="Y283" s="826"/>
      <c r="Z283" s="826"/>
      <c r="AA283" s="826"/>
      <c r="AB283" s="826"/>
      <c r="AC283" s="826"/>
      <c r="AD283" s="826"/>
      <c r="AE283" s="826"/>
      <c r="AF283" s="826"/>
      <c r="AG283" s="826"/>
      <c r="AH283" s="826"/>
      <c r="AI283" s="826"/>
      <c r="AJ283" s="826"/>
      <c r="AK283" s="826"/>
      <c r="AL283" s="826"/>
      <c r="AM283" s="826"/>
      <c r="AN283" s="826"/>
      <c r="AO283" s="826"/>
      <c r="AP283" s="826"/>
      <c r="AQ283" s="826"/>
      <c r="AR283" s="826"/>
      <c r="AS283" s="826"/>
      <c r="AT283" s="826"/>
      <c r="AU283" s="826"/>
      <c r="AV283" s="826"/>
      <c r="AW283" s="826"/>
      <c r="AX283" s="826"/>
      <c r="AY283" s="826"/>
      <c r="AZ283" s="826"/>
      <c r="BA283" s="826"/>
      <c r="BB283" s="826"/>
      <c r="BC283" s="826"/>
      <c r="BD283" s="826"/>
      <c r="BE283" s="826"/>
      <c r="BF283" s="826"/>
      <c r="BG283" s="826"/>
      <c r="BH283" s="826"/>
      <c r="BI283" s="826"/>
      <c r="BJ283" s="826"/>
      <c r="BK283" s="826"/>
      <c r="BL283" s="826"/>
      <c r="BM283" s="826"/>
      <c r="BN283" s="826"/>
      <c r="BO283" s="826"/>
      <c r="BP283" s="826"/>
      <c r="BQ283" s="826"/>
      <c r="BR283" s="826"/>
      <c r="BS283" s="826"/>
      <c r="BT283" s="826"/>
      <c r="BU283" s="826"/>
      <c r="BV283" s="826"/>
      <c r="BW283" s="826"/>
      <c r="BX283" s="826"/>
      <c r="BY283" s="826"/>
      <c r="BZ283" s="826"/>
      <c r="CA283" s="826"/>
      <c r="CB283" s="826"/>
      <c r="CC283" s="826"/>
      <c r="CD283" s="826"/>
      <c r="CE283" s="826"/>
      <c r="CF283" s="826"/>
      <c r="CG283" s="826"/>
      <c r="CH283" s="826"/>
      <c r="CI283" s="826"/>
      <c r="CJ283" s="826"/>
      <c r="CK283" s="826"/>
      <c r="CL283" s="826"/>
      <c r="CM283" s="826"/>
      <c r="CN283" s="826"/>
      <c r="CO283" s="826"/>
      <c r="CP283" s="826"/>
      <c r="CQ283" s="826"/>
      <c r="CR283" s="826"/>
      <c r="CS283" s="826"/>
      <c r="CT283" s="826"/>
      <c r="CU283" s="826"/>
      <c r="CV283" s="826"/>
      <c r="CW283" s="826"/>
      <c r="CX283" s="826"/>
      <c r="CY283" s="832"/>
      <c r="CZ283" s="831"/>
      <c r="DA283" s="826"/>
      <c r="DB283" s="826"/>
      <c r="DC283" s="826"/>
      <c r="DD283" s="826"/>
      <c r="DE283" s="826"/>
      <c r="DF283" s="826"/>
      <c r="DG283" s="826"/>
      <c r="DH283" s="826"/>
      <c r="DI283" s="826"/>
      <c r="DJ283" s="826"/>
      <c r="DK283" s="826"/>
      <c r="DL283" s="826"/>
      <c r="DM283" s="826"/>
      <c r="DN283" s="826"/>
      <c r="DO283" s="826"/>
      <c r="DP283" s="826"/>
      <c r="DQ283" s="826"/>
      <c r="DR283" s="826"/>
      <c r="DS283" s="826"/>
      <c r="DT283" s="826"/>
      <c r="DU283" s="826"/>
      <c r="DV283" s="826"/>
      <c r="DW283" s="826"/>
    </row>
    <row r="284" spans="2:127" x14ac:dyDescent="0.2">
      <c r="B284" s="829"/>
      <c r="C284" s="705"/>
      <c r="D284" s="651"/>
      <c r="E284" s="651"/>
      <c r="F284" s="651"/>
      <c r="G284" s="651"/>
      <c r="H284" s="651"/>
      <c r="I284" s="651"/>
      <c r="J284" s="651"/>
      <c r="K284" s="651"/>
      <c r="L284" s="651"/>
      <c r="M284" s="651"/>
      <c r="N284" s="651"/>
      <c r="O284" s="651"/>
      <c r="P284" s="651"/>
      <c r="Q284" s="651"/>
      <c r="R284" s="706"/>
      <c r="S284" s="651"/>
      <c r="T284" s="651"/>
      <c r="U284" s="707" t="s">
        <v>505</v>
      </c>
      <c r="V284" s="708" t="s">
        <v>124</v>
      </c>
      <c r="W284" s="709" t="s">
        <v>498</v>
      </c>
      <c r="X284" s="826"/>
      <c r="Y284" s="826"/>
      <c r="Z284" s="826"/>
      <c r="AA284" s="826"/>
      <c r="AB284" s="826"/>
      <c r="AC284" s="826"/>
      <c r="AD284" s="826"/>
      <c r="AE284" s="826"/>
      <c r="AF284" s="826"/>
      <c r="AG284" s="826"/>
      <c r="AH284" s="826"/>
      <c r="AI284" s="826"/>
      <c r="AJ284" s="826"/>
      <c r="AK284" s="826"/>
      <c r="AL284" s="826"/>
      <c r="AM284" s="826"/>
      <c r="AN284" s="826"/>
      <c r="AO284" s="826"/>
      <c r="AP284" s="826"/>
      <c r="AQ284" s="826"/>
      <c r="AR284" s="826"/>
      <c r="AS284" s="826"/>
      <c r="AT284" s="826"/>
      <c r="AU284" s="826"/>
      <c r="AV284" s="826"/>
      <c r="AW284" s="826"/>
      <c r="AX284" s="826"/>
      <c r="AY284" s="826"/>
      <c r="AZ284" s="826"/>
      <c r="BA284" s="826"/>
      <c r="BB284" s="826"/>
      <c r="BC284" s="826"/>
      <c r="BD284" s="826"/>
      <c r="BE284" s="826"/>
      <c r="BF284" s="826"/>
      <c r="BG284" s="826"/>
      <c r="BH284" s="826"/>
      <c r="BI284" s="826"/>
      <c r="BJ284" s="826"/>
      <c r="BK284" s="826"/>
      <c r="BL284" s="826"/>
      <c r="BM284" s="826"/>
      <c r="BN284" s="826"/>
      <c r="BO284" s="826"/>
      <c r="BP284" s="826"/>
      <c r="BQ284" s="826"/>
      <c r="BR284" s="826"/>
      <c r="BS284" s="826"/>
      <c r="BT284" s="826"/>
      <c r="BU284" s="826"/>
      <c r="BV284" s="826"/>
      <c r="BW284" s="826"/>
      <c r="BX284" s="826"/>
      <c r="BY284" s="826"/>
      <c r="BZ284" s="826"/>
      <c r="CA284" s="826"/>
      <c r="CB284" s="826"/>
      <c r="CC284" s="826"/>
      <c r="CD284" s="826"/>
      <c r="CE284" s="826"/>
      <c r="CF284" s="826"/>
      <c r="CG284" s="826"/>
      <c r="CH284" s="826"/>
      <c r="CI284" s="826"/>
      <c r="CJ284" s="826"/>
      <c r="CK284" s="826"/>
      <c r="CL284" s="826"/>
      <c r="CM284" s="826"/>
      <c r="CN284" s="826"/>
      <c r="CO284" s="826"/>
      <c r="CP284" s="826"/>
      <c r="CQ284" s="826"/>
      <c r="CR284" s="826"/>
      <c r="CS284" s="826"/>
      <c r="CT284" s="826"/>
      <c r="CU284" s="826"/>
      <c r="CV284" s="826"/>
      <c r="CW284" s="826"/>
      <c r="CX284" s="826"/>
      <c r="CY284" s="832"/>
      <c r="CZ284" s="831"/>
      <c r="DA284" s="826"/>
      <c r="DB284" s="826"/>
      <c r="DC284" s="826"/>
      <c r="DD284" s="826"/>
      <c r="DE284" s="826"/>
      <c r="DF284" s="826"/>
      <c r="DG284" s="826"/>
      <c r="DH284" s="826"/>
      <c r="DI284" s="826"/>
      <c r="DJ284" s="826"/>
      <c r="DK284" s="826"/>
      <c r="DL284" s="826"/>
      <c r="DM284" s="826"/>
      <c r="DN284" s="826"/>
      <c r="DO284" s="826"/>
      <c r="DP284" s="826"/>
      <c r="DQ284" s="826"/>
      <c r="DR284" s="826"/>
      <c r="DS284" s="826"/>
      <c r="DT284" s="826"/>
      <c r="DU284" s="826"/>
      <c r="DV284" s="826"/>
      <c r="DW284" s="826"/>
    </row>
    <row r="285" spans="2:127" x14ac:dyDescent="0.2">
      <c r="B285" s="829"/>
      <c r="C285" s="705"/>
      <c r="D285" s="651"/>
      <c r="E285" s="651"/>
      <c r="F285" s="651"/>
      <c r="G285" s="651"/>
      <c r="H285" s="651"/>
      <c r="I285" s="651"/>
      <c r="J285" s="651"/>
      <c r="K285" s="651"/>
      <c r="L285" s="651"/>
      <c r="M285" s="651"/>
      <c r="N285" s="651"/>
      <c r="O285" s="651"/>
      <c r="P285" s="651"/>
      <c r="Q285" s="651"/>
      <c r="R285" s="706"/>
      <c r="S285" s="651"/>
      <c r="T285" s="651"/>
      <c r="U285" s="707" t="s">
        <v>506</v>
      </c>
      <c r="V285" s="708" t="s">
        <v>124</v>
      </c>
      <c r="W285" s="709" t="s">
        <v>498</v>
      </c>
      <c r="X285" s="826"/>
      <c r="Y285" s="826"/>
      <c r="Z285" s="826"/>
      <c r="AA285" s="826"/>
      <c r="AB285" s="826"/>
      <c r="AC285" s="826"/>
      <c r="AD285" s="826"/>
      <c r="AE285" s="826"/>
      <c r="AF285" s="826"/>
      <c r="AG285" s="826"/>
      <c r="AH285" s="826"/>
      <c r="AI285" s="826"/>
      <c r="AJ285" s="826"/>
      <c r="AK285" s="826"/>
      <c r="AL285" s="826"/>
      <c r="AM285" s="826"/>
      <c r="AN285" s="826"/>
      <c r="AO285" s="826"/>
      <c r="AP285" s="826"/>
      <c r="AQ285" s="826"/>
      <c r="AR285" s="826"/>
      <c r="AS285" s="826"/>
      <c r="AT285" s="826"/>
      <c r="AU285" s="826"/>
      <c r="AV285" s="826"/>
      <c r="AW285" s="826"/>
      <c r="AX285" s="826"/>
      <c r="AY285" s="826"/>
      <c r="AZ285" s="826"/>
      <c r="BA285" s="826"/>
      <c r="BB285" s="826"/>
      <c r="BC285" s="826"/>
      <c r="BD285" s="826"/>
      <c r="BE285" s="826"/>
      <c r="BF285" s="826"/>
      <c r="BG285" s="826"/>
      <c r="BH285" s="826"/>
      <c r="BI285" s="826"/>
      <c r="BJ285" s="826"/>
      <c r="BK285" s="826"/>
      <c r="BL285" s="826"/>
      <c r="BM285" s="826"/>
      <c r="BN285" s="826"/>
      <c r="BO285" s="826"/>
      <c r="BP285" s="826"/>
      <c r="BQ285" s="826"/>
      <c r="BR285" s="826"/>
      <c r="BS285" s="826"/>
      <c r="BT285" s="826"/>
      <c r="BU285" s="826"/>
      <c r="BV285" s="826"/>
      <c r="BW285" s="826"/>
      <c r="BX285" s="826"/>
      <c r="BY285" s="826"/>
      <c r="BZ285" s="826"/>
      <c r="CA285" s="826"/>
      <c r="CB285" s="826"/>
      <c r="CC285" s="826"/>
      <c r="CD285" s="826"/>
      <c r="CE285" s="826"/>
      <c r="CF285" s="826"/>
      <c r="CG285" s="826"/>
      <c r="CH285" s="826"/>
      <c r="CI285" s="826"/>
      <c r="CJ285" s="826"/>
      <c r="CK285" s="826"/>
      <c r="CL285" s="826"/>
      <c r="CM285" s="826"/>
      <c r="CN285" s="826"/>
      <c r="CO285" s="826"/>
      <c r="CP285" s="826"/>
      <c r="CQ285" s="826"/>
      <c r="CR285" s="826"/>
      <c r="CS285" s="826"/>
      <c r="CT285" s="826"/>
      <c r="CU285" s="826"/>
      <c r="CV285" s="826"/>
      <c r="CW285" s="826"/>
      <c r="CX285" s="826"/>
      <c r="CY285" s="832"/>
      <c r="CZ285" s="831"/>
      <c r="DA285" s="826"/>
      <c r="DB285" s="826"/>
      <c r="DC285" s="826"/>
      <c r="DD285" s="826"/>
      <c r="DE285" s="826"/>
      <c r="DF285" s="826"/>
      <c r="DG285" s="826"/>
      <c r="DH285" s="826"/>
      <c r="DI285" s="826"/>
      <c r="DJ285" s="826"/>
      <c r="DK285" s="826"/>
      <c r="DL285" s="826"/>
      <c r="DM285" s="826"/>
      <c r="DN285" s="826"/>
      <c r="DO285" s="826"/>
      <c r="DP285" s="826"/>
      <c r="DQ285" s="826"/>
      <c r="DR285" s="826"/>
      <c r="DS285" s="826"/>
      <c r="DT285" s="826"/>
      <c r="DU285" s="826"/>
      <c r="DV285" s="826"/>
      <c r="DW285" s="826"/>
    </row>
    <row r="286" spans="2:127" x14ac:dyDescent="0.2">
      <c r="B286" s="829"/>
      <c r="C286" s="705"/>
      <c r="D286" s="651"/>
      <c r="E286" s="651"/>
      <c r="F286" s="651"/>
      <c r="G286" s="651"/>
      <c r="H286" s="651"/>
      <c r="I286" s="651"/>
      <c r="J286" s="651"/>
      <c r="K286" s="651"/>
      <c r="L286" s="651"/>
      <c r="M286" s="651"/>
      <c r="N286" s="651"/>
      <c r="O286" s="651"/>
      <c r="P286" s="651"/>
      <c r="Q286" s="651"/>
      <c r="R286" s="706"/>
      <c r="S286" s="651"/>
      <c r="T286" s="651"/>
      <c r="U286" s="712" t="s">
        <v>507</v>
      </c>
      <c r="V286" s="708" t="s">
        <v>124</v>
      </c>
      <c r="W286" s="709" t="s">
        <v>498</v>
      </c>
      <c r="X286" s="833"/>
      <c r="Y286" s="833"/>
      <c r="Z286" s="833"/>
      <c r="AA286" s="833"/>
      <c r="AB286" s="833"/>
      <c r="AC286" s="833"/>
      <c r="AD286" s="833"/>
      <c r="AE286" s="833"/>
      <c r="AF286" s="833"/>
      <c r="AG286" s="833"/>
      <c r="AH286" s="833"/>
      <c r="AI286" s="833"/>
      <c r="AJ286" s="833"/>
      <c r="AK286" s="833"/>
      <c r="AL286" s="833"/>
      <c r="AM286" s="833"/>
      <c r="AN286" s="833"/>
      <c r="AO286" s="833"/>
      <c r="AP286" s="833"/>
      <c r="AQ286" s="833"/>
      <c r="AR286" s="833"/>
      <c r="AS286" s="833"/>
      <c r="AT286" s="833"/>
      <c r="AU286" s="833"/>
      <c r="AV286" s="833"/>
      <c r="AW286" s="833"/>
      <c r="AX286" s="833"/>
      <c r="AY286" s="833"/>
      <c r="AZ286" s="833"/>
      <c r="BA286" s="833"/>
      <c r="BB286" s="833"/>
      <c r="BC286" s="833"/>
      <c r="BD286" s="833"/>
      <c r="BE286" s="833"/>
      <c r="BF286" s="833"/>
      <c r="BG286" s="833"/>
      <c r="BH286" s="833"/>
      <c r="BI286" s="833"/>
      <c r="BJ286" s="833"/>
      <c r="BK286" s="833"/>
      <c r="BL286" s="833"/>
      <c r="BM286" s="833"/>
      <c r="BN286" s="833"/>
      <c r="BO286" s="833"/>
      <c r="BP286" s="833"/>
      <c r="BQ286" s="833"/>
      <c r="BR286" s="833"/>
      <c r="BS286" s="833"/>
      <c r="BT286" s="833"/>
      <c r="BU286" s="833"/>
      <c r="BV286" s="833"/>
      <c r="BW286" s="833"/>
      <c r="BX286" s="833"/>
      <c r="BY286" s="833"/>
      <c r="BZ286" s="833"/>
      <c r="CA286" s="833"/>
      <c r="CB286" s="833"/>
      <c r="CC286" s="833"/>
      <c r="CD286" s="833"/>
      <c r="CE286" s="833"/>
      <c r="CF286" s="833"/>
      <c r="CG286" s="833"/>
      <c r="CH286" s="833"/>
      <c r="CI286" s="833"/>
      <c r="CJ286" s="833"/>
      <c r="CK286" s="833"/>
      <c r="CL286" s="833"/>
      <c r="CM286" s="833"/>
      <c r="CN286" s="833"/>
      <c r="CO286" s="833"/>
      <c r="CP286" s="833"/>
      <c r="CQ286" s="833"/>
      <c r="CR286" s="833"/>
      <c r="CS286" s="833"/>
      <c r="CT286" s="833"/>
      <c r="CU286" s="833"/>
      <c r="CV286" s="833"/>
      <c r="CW286" s="833"/>
      <c r="CX286" s="833"/>
      <c r="CY286" s="832"/>
      <c r="CZ286" s="831"/>
      <c r="DA286" s="833"/>
      <c r="DB286" s="833"/>
      <c r="DC286" s="833"/>
      <c r="DD286" s="833"/>
      <c r="DE286" s="833"/>
      <c r="DF286" s="833"/>
      <c r="DG286" s="833"/>
      <c r="DH286" s="833"/>
      <c r="DI286" s="833"/>
      <c r="DJ286" s="833"/>
      <c r="DK286" s="833"/>
      <c r="DL286" s="833"/>
      <c r="DM286" s="833"/>
      <c r="DN286" s="833"/>
      <c r="DO286" s="833"/>
      <c r="DP286" s="833"/>
      <c r="DQ286" s="833"/>
      <c r="DR286" s="833"/>
      <c r="DS286" s="833"/>
      <c r="DT286" s="833"/>
      <c r="DU286" s="833"/>
      <c r="DV286" s="833"/>
      <c r="DW286" s="833"/>
    </row>
    <row r="287" spans="2:127" ht="15.75" thickBot="1" x14ac:dyDescent="0.25">
      <c r="B287" s="713"/>
      <c r="C287" s="714"/>
      <c r="D287" s="715"/>
      <c r="E287" s="715"/>
      <c r="F287" s="715"/>
      <c r="G287" s="715"/>
      <c r="H287" s="715"/>
      <c r="I287" s="715"/>
      <c r="J287" s="715"/>
      <c r="K287" s="715"/>
      <c r="L287" s="715"/>
      <c r="M287" s="715"/>
      <c r="N287" s="715"/>
      <c r="O287" s="715"/>
      <c r="P287" s="715"/>
      <c r="Q287" s="715"/>
      <c r="R287" s="716"/>
      <c r="S287" s="715"/>
      <c r="T287" s="715"/>
      <c r="U287" s="717" t="s">
        <v>127</v>
      </c>
      <c r="V287" s="718" t="s">
        <v>508</v>
      </c>
      <c r="W287" s="719" t="s">
        <v>498</v>
      </c>
      <c r="X287" s="720">
        <f>SUM(X276:X286)</f>
        <v>7364.5291312806494</v>
      </c>
      <c r="Y287" s="720">
        <f t="shared" ref="Y287:CJ287" si="76">SUM(Y276:Y286)</f>
        <v>7879.9866287023651</v>
      </c>
      <c r="Z287" s="720">
        <f t="shared" si="76"/>
        <v>8049.7913616955157</v>
      </c>
      <c r="AA287" s="720">
        <f t="shared" si="76"/>
        <v>8363.0690882886665</v>
      </c>
      <c r="AB287" s="720">
        <f t="shared" si="76"/>
        <v>8678.7878084818149</v>
      </c>
      <c r="AC287" s="720">
        <f t="shared" si="76"/>
        <v>6950.5547222749656</v>
      </c>
      <c r="AD287" s="720">
        <f t="shared" si="76"/>
        <v>7201.1847432681152</v>
      </c>
      <c r="AE287" s="720">
        <f t="shared" si="76"/>
        <v>7455.7022282612661</v>
      </c>
      <c r="AF287" s="720">
        <f t="shared" si="76"/>
        <v>7712.6445772544148</v>
      </c>
      <c r="AG287" s="720">
        <f t="shared" si="76"/>
        <v>7973.071703847565</v>
      </c>
      <c r="AH287" s="720">
        <f t="shared" si="76"/>
        <v>3523.4947214800932</v>
      </c>
      <c r="AI287" s="720">
        <f t="shared" si="76"/>
        <v>3702.0795988681575</v>
      </c>
      <c r="AJ287" s="720">
        <f t="shared" si="76"/>
        <v>3883.174734076505</v>
      </c>
      <c r="AK287" s="720">
        <f t="shared" si="76"/>
        <v>4070.2290425393289</v>
      </c>
      <c r="AL287" s="720">
        <f t="shared" si="76"/>
        <v>4261.2470292153221</v>
      </c>
      <c r="AM287" s="720">
        <f t="shared" si="76"/>
        <v>5056.8907045551032</v>
      </c>
      <c r="AN287" s="720">
        <f t="shared" si="76"/>
        <v>5384.7232393899922</v>
      </c>
      <c r="AO287" s="720">
        <f t="shared" si="76"/>
        <v>5725.4067016053241</v>
      </c>
      <c r="AP287" s="720">
        <f t="shared" si="76"/>
        <v>6085.3791680270751</v>
      </c>
      <c r="AQ287" s="720">
        <f t="shared" si="76"/>
        <v>6474.1484137463049</v>
      </c>
      <c r="AR287" s="720">
        <f t="shared" si="76"/>
        <v>5841.9278283178828</v>
      </c>
      <c r="AS287" s="720">
        <f t="shared" si="76"/>
        <v>5934.0690283178828</v>
      </c>
      <c r="AT287" s="720">
        <f t="shared" si="76"/>
        <v>6025.558828317884</v>
      </c>
      <c r="AU287" s="720">
        <f t="shared" si="76"/>
        <v>6121.1026283178844</v>
      </c>
      <c r="AV287" s="720">
        <f t="shared" si="76"/>
        <v>6216.2122283178833</v>
      </c>
      <c r="AW287" s="720">
        <f t="shared" si="76"/>
        <v>4543.8913160101911</v>
      </c>
      <c r="AX287" s="720">
        <f t="shared" si="76"/>
        <v>4552.7048037024988</v>
      </c>
      <c r="AY287" s="720">
        <f t="shared" si="76"/>
        <v>4561.5182913948065</v>
      </c>
      <c r="AZ287" s="720">
        <f t="shared" si="76"/>
        <v>4570.3317790871142</v>
      </c>
      <c r="BA287" s="720">
        <f t="shared" si="76"/>
        <v>4579.1452667794219</v>
      </c>
      <c r="BB287" s="720">
        <f t="shared" si="76"/>
        <v>4981.2667544717297</v>
      </c>
      <c r="BC287" s="720">
        <f t="shared" si="76"/>
        <v>4997.3882421640374</v>
      </c>
      <c r="BD287" s="720">
        <f t="shared" si="76"/>
        <v>5013.5097298563451</v>
      </c>
      <c r="BE287" s="720">
        <f t="shared" si="76"/>
        <v>5029.6312175486528</v>
      </c>
      <c r="BF287" s="720">
        <f t="shared" si="76"/>
        <v>5045.7527052409614</v>
      </c>
      <c r="BG287" s="720">
        <f t="shared" si="76"/>
        <v>4675.8741929332682</v>
      </c>
      <c r="BH287" s="720">
        <f t="shared" si="76"/>
        <v>4691.9956806255759</v>
      </c>
      <c r="BI287" s="720">
        <f t="shared" si="76"/>
        <v>4708.1171683178836</v>
      </c>
      <c r="BJ287" s="720">
        <f t="shared" si="76"/>
        <v>4724.2386560101913</v>
      </c>
      <c r="BK287" s="720">
        <f t="shared" si="76"/>
        <v>4740.360143702499</v>
      </c>
      <c r="BL287" s="720">
        <f t="shared" si="76"/>
        <v>4566.4736313948069</v>
      </c>
      <c r="BM287" s="720">
        <f t="shared" si="76"/>
        <v>4575.2871190871147</v>
      </c>
      <c r="BN287" s="720">
        <f t="shared" si="76"/>
        <v>4584.1006067794224</v>
      </c>
      <c r="BO287" s="720">
        <f t="shared" si="76"/>
        <v>4592.9140944717301</v>
      </c>
      <c r="BP287" s="720">
        <f t="shared" si="76"/>
        <v>4601.7275821640378</v>
      </c>
      <c r="BQ287" s="720">
        <f t="shared" si="76"/>
        <v>5003.8490698563455</v>
      </c>
      <c r="BR287" s="720">
        <f t="shared" si="76"/>
        <v>5019.9705575486532</v>
      </c>
      <c r="BS287" s="720">
        <f t="shared" si="76"/>
        <v>5036.0920452409609</v>
      </c>
      <c r="BT287" s="720">
        <f t="shared" si="76"/>
        <v>5052.2135329332687</v>
      </c>
      <c r="BU287" s="720">
        <f t="shared" si="76"/>
        <v>5068.3350206255764</v>
      </c>
      <c r="BV287" s="720">
        <f t="shared" si="76"/>
        <v>4698.4565083178841</v>
      </c>
      <c r="BW287" s="720">
        <f t="shared" si="76"/>
        <v>4714.5779960101918</v>
      </c>
      <c r="BX287" s="720">
        <f t="shared" si="76"/>
        <v>4730.6994837024995</v>
      </c>
      <c r="BY287" s="720">
        <f t="shared" si="76"/>
        <v>4746.8209713948072</v>
      </c>
      <c r="BZ287" s="720">
        <f t="shared" si="76"/>
        <v>4762.9424590871149</v>
      </c>
      <c r="CA287" s="720">
        <f t="shared" si="76"/>
        <v>4589.0559467794228</v>
      </c>
      <c r="CB287" s="720">
        <f t="shared" si="76"/>
        <v>4597.8694344717305</v>
      </c>
      <c r="CC287" s="720">
        <f t="shared" si="76"/>
        <v>4606.6829221640382</v>
      </c>
      <c r="CD287" s="720">
        <f t="shared" si="76"/>
        <v>4615.496409856346</v>
      </c>
      <c r="CE287" s="720">
        <f t="shared" si="76"/>
        <v>5010.3098975486537</v>
      </c>
      <c r="CF287" s="720">
        <f t="shared" si="76"/>
        <v>5026.4313852409614</v>
      </c>
      <c r="CG287" s="720">
        <f t="shared" si="76"/>
        <v>5042.5528729332691</v>
      </c>
      <c r="CH287" s="720">
        <f t="shared" si="76"/>
        <v>5058.6743606255768</v>
      </c>
      <c r="CI287" s="720">
        <f t="shared" si="76"/>
        <v>5074.7958483178845</v>
      </c>
      <c r="CJ287" s="720">
        <f t="shared" si="76"/>
        <v>4704.9173360101922</v>
      </c>
      <c r="CK287" s="720">
        <f t="shared" ref="CK287:DW287" si="77">SUM(CK276:CK286)</f>
        <v>4721.0388237024999</v>
      </c>
      <c r="CL287" s="720">
        <f t="shared" si="77"/>
        <v>4737.1603113948076</v>
      </c>
      <c r="CM287" s="720">
        <f t="shared" si="77"/>
        <v>4753.2817990871163</v>
      </c>
      <c r="CN287" s="720">
        <f t="shared" si="77"/>
        <v>4769.4032867794231</v>
      </c>
      <c r="CO287" s="720">
        <f t="shared" si="77"/>
        <v>4785.5247744717308</v>
      </c>
      <c r="CP287" s="720">
        <f t="shared" si="77"/>
        <v>4611.6382621640387</v>
      </c>
      <c r="CQ287" s="720">
        <f t="shared" si="77"/>
        <v>4620.4517498563464</v>
      </c>
      <c r="CR287" s="720">
        <f t="shared" si="77"/>
        <v>4629.2652375486541</v>
      </c>
      <c r="CS287" s="720">
        <f t="shared" si="77"/>
        <v>4638.0787252409618</v>
      </c>
      <c r="CT287" s="720">
        <f t="shared" si="77"/>
        <v>4646.8922129332695</v>
      </c>
      <c r="CU287" s="720">
        <f t="shared" si="77"/>
        <v>5049.0137006255773</v>
      </c>
      <c r="CV287" s="720">
        <f t="shared" si="77"/>
        <v>5065.135188317885</v>
      </c>
      <c r="CW287" s="720">
        <f t="shared" si="77"/>
        <v>5081.2566760101927</v>
      </c>
      <c r="CX287" s="720">
        <f t="shared" si="77"/>
        <v>5097.3781637025004</v>
      </c>
      <c r="CY287" s="721">
        <f t="shared" si="77"/>
        <v>5113.4996513948081</v>
      </c>
      <c r="CZ287" s="721">
        <f t="shared" si="77"/>
        <v>0</v>
      </c>
      <c r="DA287" s="721">
        <f t="shared" si="77"/>
        <v>0</v>
      </c>
      <c r="DB287" s="721">
        <f t="shared" si="77"/>
        <v>0</v>
      </c>
      <c r="DC287" s="721">
        <f t="shared" si="77"/>
        <v>0</v>
      </c>
      <c r="DD287" s="721">
        <f t="shared" si="77"/>
        <v>0</v>
      </c>
      <c r="DE287" s="721">
        <f t="shared" si="77"/>
        <v>0</v>
      </c>
      <c r="DF287" s="721">
        <f t="shared" si="77"/>
        <v>0</v>
      </c>
      <c r="DG287" s="721">
        <f t="shared" si="77"/>
        <v>0</v>
      </c>
      <c r="DH287" s="721">
        <f t="shared" si="77"/>
        <v>0</v>
      </c>
      <c r="DI287" s="721">
        <f t="shared" si="77"/>
        <v>0</v>
      </c>
      <c r="DJ287" s="721">
        <f t="shared" si="77"/>
        <v>0</v>
      </c>
      <c r="DK287" s="721">
        <f t="shared" si="77"/>
        <v>0</v>
      </c>
      <c r="DL287" s="721">
        <f t="shared" si="77"/>
        <v>0</v>
      </c>
      <c r="DM287" s="721">
        <f t="shared" si="77"/>
        <v>0</v>
      </c>
      <c r="DN287" s="721">
        <f t="shared" si="77"/>
        <v>0</v>
      </c>
      <c r="DO287" s="721">
        <f t="shared" si="77"/>
        <v>0</v>
      </c>
      <c r="DP287" s="721">
        <f t="shared" si="77"/>
        <v>0</v>
      </c>
      <c r="DQ287" s="721">
        <f t="shared" si="77"/>
        <v>0</v>
      </c>
      <c r="DR287" s="721">
        <f t="shared" si="77"/>
        <v>0</v>
      </c>
      <c r="DS287" s="721">
        <f t="shared" si="77"/>
        <v>0</v>
      </c>
      <c r="DT287" s="721">
        <f t="shared" si="77"/>
        <v>0</v>
      </c>
      <c r="DU287" s="721">
        <f t="shared" si="77"/>
        <v>0</v>
      </c>
      <c r="DV287" s="721">
        <f t="shared" si="77"/>
        <v>0</v>
      </c>
      <c r="DW287" s="721">
        <f t="shared" si="77"/>
        <v>0</v>
      </c>
    </row>
    <row r="288" spans="2:127" ht="51" x14ac:dyDescent="0.2">
      <c r="B288" s="693"/>
      <c r="C288" s="830" t="s">
        <v>791</v>
      </c>
      <c r="D288" s="1018" t="s">
        <v>792</v>
      </c>
      <c r="E288" s="818" t="s">
        <v>559</v>
      </c>
      <c r="F288" s="819" t="s">
        <v>752</v>
      </c>
      <c r="G288" s="820" t="s">
        <v>781</v>
      </c>
      <c r="H288" s="821" t="s">
        <v>495</v>
      </c>
      <c r="I288" s="822">
        <f>MAX(X288:AV288)</f>
        <v>6.5109238049948743</v>
      </c>
      <c r="J288" s="821">
        <f>SUMPRODUCT($X$2:$CY$2,$X288:$CY288)*365</f>
        <v>63154.493416976569</v>
      </c>
      <c r="K288" s="821">
        <f>SUMPRODUCT($X$2:$CY$2,$X289:$CY289)+SUMPRODUCT($X$2:$CY$2,$X290:$CY290)+SUMPRODUCT($X$2:$CY$2,$X291:$CY291)</f>
        <v>13140.455166322856</v>
      </c>
      <c r="L288" s="821">
        <f>SUMPRODUCT($X$2:$CY$2,$X292:$CY292) +SUMPRODUCT($X$2:$CY$2,$X293:$CY293)</f>
        <v>2753.0017577986773</v>
      </c>
      <c r="M288" s="821">
        <f>SUMPRODUCT($X$2:$CY$2,$X294:$CY294)</f>
        <v>0</v>
      </c>
      <c r="N288" s="821">
        <f>SUMPRODUCT($X$2:$CY$2,$X297:$CY297) +SUMPRODUCT($X$2:$CY$2,$X298:$CY298)</f>
        <v>0</v>
      </c>
      <c r="O288" s="821">
        <f>SUMPRODUCT($X$2:$CY$2,$X295:$CY295) +SUMPRODUCT($X$2:$CY$2,$X296:$CY296) +SUMPRODUCT($X$2:$CY$2,$X299:$CY299)</f>
        <v>0</v>
      </c>
      <c r="P288" s="821">
        <f>SUM(K288:O288)</f>
        <v>15893.456924121532</v>
      </c>
      <c r="Q288" s="821">
        <f>(SUM(K288:M288)*100000)/(J288*1000)</f>
        <v>25.165995425195209</v>
      </c>
      <c r="R288" s="823">
        <f>(P288*100000)/(J288*1000)</f>
        <v>25.165995425195209</v>
      </c>
      <c r="S288" s="824" t="s">
        <v>782</v>
      </c>
      <c r="T288" s="825" t="s">
        <v>782</v>
      </c>
      <c r="U288" s="778" t="s">
        <v>496</v>
      </c>
      <c r="V288" s="708" t="s">
        <v>124</v>
      </c>
      <c r="W288" s="779" t="s">
        <v>75</v>
      </c>
      <c r="X288" s="826"/>
      <c r="Y288" s="826">
        <v>2.1703079349982914</v>
      </c>
      <c r="Z288" s="826">
        <v>4.3406158699965829</v>
      </c>
      <c r="AA288" s="826">
        <v>6.5109238049948743</v>
      </c>
      <c r="AB288" s="826">
        <v>6.5109238049948743</v>
      </c>
      <c r="AC288" s="826">
        <v>6.5109238049948743</v>
      </c>
      <c r="AD288" s="826">
        <v>6.5109238049948743</v>
      </c>
      <c r="AE288" s="826">
        <v>6.5109238049948743</v>
      </c>
      <c r="AF288" s="826">
        <v>6.5109238049948743</v>
      </c>
      <c r="AG288" s="826">
        <v>6.5109238049948743</v>
      </c>
      <c r="AH288" s="826">
        <v>6.5109238049948743</v>
      </c>
      <c r="AI288" s="826">
        <v>6.5109238049948743</v>
      </c>
      <c r="AJ288" s="826">
        <v>6.5109238049948743</v>
      </c>
      <c r="AK288" s="826">
        <v>6.5109238049948743</v>
      </c>
      <c r="AL288" s="826">
        <v>6.5109238049948743</v>
      </c>
      <c r="AM288" s="826">
        <v>6.5109238049948743</v>
      </c>
      <c r="AN288" s="826">
        <v>6.5109238049948743</v>
      </c>
      <c r="AO288" s="826">
        <v>6.5109238049948743</v>
      </c>
      <c r="AP288" s="826">
        <v>6.5109238049948743</v>
      </c>
      <c r="AQ288" s="826">
        <v>6.5109238049948743</v>
      </c>
      <c r="AR288" s="826">
        <v>6.5109238049948743</v>
      </c>
      <c r="AS288" s="826">
        <v>6.5109238049948743</v>
      </c>
      <c r="AT288" s="826">
        <v>6.5109238049948743</v>
      </c>
      <c r="AU288" s="826">
        <v>6.5109238049948743</v>
      </c>
      <c r="AV288" s="826">
        <v>6.5109238049948743</v>
      </c>
      <c r="AW288" s="826">
        <v>6.5109238049948743</v>
      </c>
      <c r="AX288" s="826">
        <v>6.5109238049948743</v>
      </c>
      <c r="AY288" s="826">
        <v>6.5109238049948743</v>
      </c>
      <c r="AZ288" s="826">
        <v>6.5109238049948743</v>
      </c>
      <c r="BA288" s="826">
        <v>6.5109238049948743</v>
      </c>
      <c r="BB288" s="826">
        <v>6.5109238049948743</v>
      </c>
      <c r="BC288" s="826">
        <v>6.5109238049948743</v>
      </c>
      <c r="BD288" s="826">
        <v>6.5109238049948743</v>
      </c>
      <c r="BE288" s="826">
        <v>6.5109238049948743</v>
      </c>
      <c r="BF288" s="826">
        <v>6.5109238049948743</v>
      </c>
      <c r="BG288" s="826">
        <v>6.5109238049948743</v>
      </c>
      <c r="BH288" s="826">
        <v>6.5109238049948743</v>
      </c>
      <c r="BI288" s="826">
        <v>6.5109238049948743</v>
      </c>
      <c r="BJ288" s="826">
        <v>6.5109238049948743</v>
      </c>
      <c r="BK288" s="826">
        <v>6.5109238049948743</v>
      </c>
      <c r="BL288" s="826">
        <v>6.5109238049948743</v>
      </c>
      <c r="BM288" s="826">
        <v>6.5109238049948743</v>
      </c>
      <c r="BN288" s="826">
        <v>6.5109238049948743</v>
      </c>
      <c r="BO288" s="826">
        <v>6.5109238049948743</v>
      </c>
      <c r="BP288" s="826">
        <v>6.5109238049948743</v>
      </c>
      <c r="BQ288" s="826">
        <v>6.5109238049948743</v>
      </c>
      <c r="BR288" s="826">
        <v>6.5109238049948743</v>
      </c>
      <c r="BS288" s="826">
        <v>6.5109238049948743</v>
      </c>
      <c r="BT288" s="826">
        <v>6.5109238049948743</v>
      </c>
      <c r="BU288" s="826">
        <v>6.5109238049948743</v>
      </c>
      <c r="BV288" s="826">
        <v>6.5109238049948743</v>
      </c>
      <c r="BW288" s="826">
        <v>6.5109238049948743</v>
      </c>
      <c r="BX288" s="826">
        <v>6.5109238049948743</v>
      </c>
      <c r="BY288" s="826">
        <v>6.5109238049948743</v>
      </c>
      <c r="BZ288" s="826">
        <v>6.5109238049948743</v>
      </c>
      <c r="CA288" s="826">
        <v>6.5109238049948743</v>
      </c>
      <c r="CB288" s="826">
        <v>6.5109238049948743</v>
      </c>
      <c r="CC288" s="826">
        <v>6.5109238049948743</v>
      </c>
      <c r="CD288" s="826">
        <v>6.5109238049948743</v>
      </c>
      <c r="CE288" s="831">
        <v>6.5109238049948743</v>
      </c>
      <c r="CF288" s="831">
        <v>6.5109238049948743</v>
      </c>
      <c r="CG288" s="831">
        <v>6.5109238049948743</v>
      </c>
      <c r="CH288" s="831">
        <v>6.5109238049948743</v>
      </c>
      <c r="CI288" s="831">
        <v>6.5109238049948743</v>
      </c>
      <c r="CJ288" s="831">
        <v>6.5109238049948743</v>
      </c>
      <c r="CK288" s="831">
        <v>6.5109238049948743</v>
      </c>
      <c r="CL288" s="831">
        <v>6.5109238049948743</v>
      </c>
      <c r="CM288" s="831">
        <v>6.5109238049948743</v>
      </c>
      <c r="CN288" s="831">
        <v>6.5109238049948743</v>
      </c>
      <c r="CO288" s="831">
        <v>6.5109238049948743</v>
      </c>
      <c r="CP288" s="831">
        <v>6.5109238049948743</v>
      </c>
      <c r="CQ288" s="831">
        <v>6.5109238049948743</v>
      </c>
      <c r="CR288" s="831">
        <v>6.5109238049948743</v>
      </c>
      <c r="CS288" s="831">
        <v>6.5109238049948743</v>
      </c>
      <c r="CT288" s="831">
        <v>6.5109238049948743</v>
      </c>
      <c r="CU288" s="831">
        <v>6.5109238049948743</v>
      </c>
      <c r="CV288" s="831">
        <v>6.5109238049948743</v>
      </c>
      <c r="CW288" s="831">
        <v>6.5109238049948743</v>
      </c>
      <c r="CX288" s="831">
        <v>6.5109238049948743</v>
      </c>
      <c r="CY288" s="832">
        <v>6.5109238049948743</v>
      </c>
      <c r="CZ288" s="831"/>
      <c r="DA288" s="831"/>
      <c r="DB288" s="831"/>
      <c r="DC288" s="831"/>
      <c r="DD288" s="831"/>
      <c r="DE288" s="831"/>
      <c r="DF288" s="831"/>
      <c r="DG288" s="831"/>
      <c r="DH288" s="831"/>
      <c r="DI288" s="831"/>
      <c r="DJ288" s="831"/>
      <c r="DK288" s="831"/>
      <c r="DL288" s="831"/>
      <c r="DM288" s="831"/>
      <c r="DN288" s="831"/>
      <c r="DO288" s="831"/>
      <c r="DP288" s="831"/>
      <c r="DQ288" s="831"/>
      <c r="DR288" s="831"/>
      <c r="DS288" s="831"/>
      <c r="DT288" s="831"/>
      <c r="DU288" s="831"/>
      <c r="DV288" s="831"/>
      <c r="DW288" s="826"/>
    </row>
    <row r="289" spans="2:127" x14ac:dyDescent="0.2">
      <c r="B289" s="694"/>
      <c r="C289" s="695"/>
      <c r="D289" s="696"/>
      <c r="E289" s="697"/>
      <c r="F289" s="697"/>
      <c r="G289" s="696"/>
      <c r="H289" s="697"/>
      <c r="I289" s="697"/>
      <c r="J289" s="697"/>
      <c r="K289" s="697"/>
      <c r="L289" s="697"/>
      <c r="M289" s="697"/>
      <c r="N289" s="697"/>
      <c r="O289" s="697"/>
      <c r="P289" s="697"/>
      <c r="Q289" s="697"/>
      <c r="R289" s="698"/>
      <c r="S289" s="697"/>
      <c r="T289" s="697"/>
      <c r="U289" s="707" t="s">
        <v>497</v>
      </c>
      <c r="V289" s="708" t="s">
        <v>124</v>
      </c>
      <c r="W289" s="779" t="s">
        <v>498</v>
      </c>
      <c r="X289" s="826">
        <v>1058.9166666666667</v>
      </c>
      <c r="Y289" s="826">
        <v>1228.9166666666667</v>
      </c>
      <c r="Z289" s="826">
        <v>1128.9166666666667</v>
      </c>
      <c r="AA289" s="826">
        <v>60</v>
      </c>
      <c r="AB289" s="826">
        <v>60</v>
      </c>
      <c r="AC289" s="826">
        <v>60</v>
      </c>
      <c r="AD289" s="826">
        <v>60</v>
      </c>
      <c r="AE289" s="826">
        <v>60</v>
      </c>
      <c r="AF289" s="826">
        <v>60</v>
      </c>
      <c r="AG289" s="826">
        <v>60</v>
      </c>
      <c r="AH289" s="826">
        <v>818.91666666666674</v>
      </c>
      <c r="AI289" s="826">
        <v>818.91666666666674</v>
      </c>
      <c r="AJ289" s="826">
        <v>818.91666666666674</v>
      </c>
      <c r="AK289" s="826">
        <v>60</v>
      </c>
      <c r="AL289" s="826">
        <v>60</v>
      </c>
      <c r="AM289" s="826">
        <v>60</v>
      </c>
      <c r="AN289" s="826">
        <v>60</v>
      </c>
      <c r="AO289" s="826">
        <v>60</v>
      </c>
      <c r="AP289" s="826">
        <v>60</v>
      </c>
      <c r="AQ289" s="826">
        <v>60</v>
      </c>
      <c r="AR289" s="826">
        <v>818.91666666666674</v>
      </c>
      <c r="AS289" s="826">
        <v>818.91666666666674</v>
      </c>
      <c r="AT289" s="826">
        <v>818.91666666666674</v>
      </c>
      <c r="AU289" s="826">
        <v>60</v>
      </c>
      <c r="AV289" s="826">
        <v>60</v>
      </c>
      <c r="AW289" s="826">
        <v>60</v>
      </c>
      <c r="AX289" s="826">
        <v>60</v>
      </c>
      <c r="AY289" s="826">
        <v>60</v>
      </c>
      <c r="AZ289" s="826">
        <v>60</v>
      </c>
      <c r="BA289" s="826">
        <v>60</v>
      </c>
      <c r="BB289" s="826">
        <v>818.91666666666674</v>
      </c>
      <c r="BC289" s="826">
        <v>818.91666666666674</v>
      </c>
      <c r="BD289" s="826">
        <v>818.91666666666674</v>
      </c>
      <c r="BE289" s="826">
        <v>60</v>
      </c>
      <c r="BF289" s="826">
        <v>60</v>
      </c>
      <c r="BG289" s="826">
        <v>60</v>
      </c>
      <c r="BH289" s="826">
        <v>60</v>
      </c>
      <c r="BI289" s="826">
        <v>60</v>
      </c>
      <c r="BJ289" s="826">
        <v>60</v>
      </c>
      <c r="BK289" s="826">
        <v>60</v>
      </c>
      <c r="BL289" s="826">
        <v>818.91666666666674</v>
      </c>
      <c r="BM289" s="826">
        <v>818.91666666666674</v>
      </c>
      <c r="BN289" s="826">
        <v>818.91666666666674</v>
      </c>
      <c r="BO289" s="826">
        <v>60</v>
      </c>
      <c r="BP289" s="826">
        <v>60</v>
      </c>
      <c r="BQ289" s="826">
        <v>60</v>
      </c>
      <c r="BR289" s="826">
        <v>60</v>
      </c>
      <c r="BS289" s="826">
        <v>60</v>
      </c>
      <c r="BT289" s="826">
        <v>60</v>
      </c>
      <c r="BU289" s="826">
        <v>60</v>
      </c>
      <c r="BV289" s="826">
        <v>818.91666666666674</v>
      </c>
      <c r="BW289" s="826">
        <v>818.91666666666674</v>
      </c>
      <c r="BX289" s="826">
        <v>818.91666666666674</v>
      </c>
      <c r="BY289" s="826">
        <v>60</v>
      </c>
      <c r="BZ289" s="826">
        <v>60</v>
      </c>
      <c r="CA289" s="826">
        <v>60</v>
      </c>
      <c r="CB289" s="826">
        <v>60</v>
      </c>
      <c r="CC289" s="826">
        <v>60</v>
      </c>
      <c r="CD289" s="826">
        <v>60</v>
      </c>
      <c r="CE289" s="831">
        <v>60</v>
      </c>
      <c r="CF289" s="831">
        <v>818.91666666666674</v>
      </c>
      <c r="CG289" s="831">
        <v>818.91666666666674</v>
      </c>
      <c r="CH289" s="831">
        <v>818.91666666666674</v>
      </c>
      <c r="CI289" s="831">
        <v>60</v>
      </c>
      <c r="CJ289" s="831">
        <v>60</v>
      </c>
      <c r="CK289" s="831">
        <v>60</v>
      </c>
      <c r="CL289" s="831">
        <v>60</v>
      </c>
      <c r="CM289" s="831">
        <v>60</v>
      </c>
      <c r="CN289" s="831">
        <v>60</v>
      </c>
      <c r="CO289" s="831">
        <v>60</v>
      </c>
      <c r="CP289" s="831">
        <v>818.91666666666674</v>
      </c>
      <c r="CQ289" s="831">
        <v>818.91666666666674</v>
      </c>
      <c r="CR289" s="831">
        <v>818.91666666666674</v>
      </c>
      <c r="CS289" s="831">
        <v>60</v>
      </c>
      <c r="CT289" s="831">
        <v>60</v>
      </c>
      <c r="CU289" s="831">
        <v>60</v>
      </c>
      <c r="CV289" s="831">
        <v>60</v>
      </c>
      <c r="CW289" s="831">
        <v>60</v>
      </c>
      <c r="CX289" s="831">
        <v>60</v>
      </c>
      <c r="CY289" s="832">
        <v>60</v>
      </c>
      <c r="CZ289" s="831"/>
      <c r="DA289" s="831"/>
      <c r="DB289" s="831"/>
      <c r="DC289" s="831"/>
      <c r="DD289" s="831"/>
      <c r="DE289" s="831"/>
      <c r="DF289" s="831"/>
      <c r="DG289" s="831"/>
      <c r="DH289" s="831"/>
      <c r="DI289" s="831"/>
      <c r="DJ289" s="831"/>
      <c r="DK289" s="831"/>
      <c r="DL289" s="831"/>
      <c r="DM289" s="831"/>
      <c r="DN289" s="831"/>
      <c r="DO289" s="831"/>
      <c r="DP289" s="831"/>
      <c r="DQ289" s="831"/>
      <c r="DR289" s="831"/>
      <c r="DS289" s="831"/>
      <c r="DT289" s="831"/>
      <c r="DU289" s="831"/>
      <c r="DV289" s="831"/>
      <c r="DW289" s="826"/>
    </row>
    <row r="290" spans="2:127" x14ac:dyDescent="0.2">
      <c r="B290" s="699"/>
      <c r="C290" s="700"/>
      <c r="D290" s="701"/>
      <c r="E290" s="701"/>
      <c r="F290" s="701"/>
      <c r="G290" s="701"/>
      <c r="H290" s="701"/>
      <c r="I290" s="701"/>
      <c r="J290" s="701"/>
      <c r="K290" s="701"/>
      <c r="L290" s="701"/>
      <c r="M290" s="701"/>
      <c r="N290" s="701"/>
      <c r="O290" s="701"/>
      <c r="P290" s="701"/>
      <c r="Q290" s="701"/>
      <c r="R290" s="702"/>
      <c r="S290" s="701"/>
      <c r="T290" s="701"/>
      <c r="U290" s="707" t="s">
        <v>499</v>
      </c>
      <c r="V290" s="708" t="s">
        <v>124</v>
      </c>
      <c r="W290" s="779" t="s">
        <v>498</v>
      </c>
      <c r="X290" s="826"/>
      <c r="Y290" s="826"/>
      <c r="Z290" s="826"/>
      <c r="AA290" s="826"/>
      <c r="AB290" s="826"/>
      <c r="AC290" s="826"/>
      <c r="AD290" s="826"/>
      <c r="AE290" s="826"/>
      <c r="AF290" s="826"/>
      <c r="AG290" s="826"/>
      <c r="AH290" s="826"/>
      <c r="AI290" s="826"/>
      <c r="AJ290" s="826"/>
      <c r="AK290" s="826"/>
      <c r="AL290" s="826"/>
      <c r="AM290" s="826"/>
      <c r="AN290" s="826"/>
      <c r="AO290" s="826"/>
      <c r="AP290" s="826"/>
      <c r="AQ290" s="826"/>
      <c r="AR290" s="826"/>
      <c r="AS290" s="826"/>
      <c r="AT290" s="826"/>
      <c r="AU290" s="826"/>
      <c r="AV290" s="826"/>
      <c r="AW290" s="826"/>
      <c r="AX290" s="826"/>
      <c r="AY290" s="826"/>
      <c r="AZ290" s="826"/>
      <c r="BA290" s="826"/>
      <c r="BB290" s="826"/>
      <c r="BC290" s="826"/>
      <c r="BD290" s="826"/>
      <c r="BE290" s="826"/>
      <c r="BF290" s="826"/>
      <c r="BG290" s="826"/>
      <c r="BH290" s="826"/>
      <c r="BI290" s="826"/>
      <c r="BJ290" s="826"/>
      <c r="BK290" s="826"/>
      <c r="BL290" s="826"/>
      <c r="BM290" s="826"/>
      <c r="BN290" s="826"/>
      <c r="BO290" s="826"/>
      <c r="BP290" s="826"/>
      <c r="BQ290" s="826"/>
      <c r="BR290" s="826"/>
      <c r="BS290" s="826"/>
      <c r="BT290" s="826"/>
      <c r="BU290" s="826"/>
      <c r="BV290" s="826"/>
      <c r="BW290" s="826"/>
      <c r="BX290" s="826"/>
      <c r="BY290" s="826"/>
      <c r="BZ290" s="826"/>
      <c r="CA290" s="826"/>
      <c r="CB290" s="826"/>
      <c r="CC290" s="826"/>
      <c r="CD290" s="826"/>
      <c r="CE290" s="831"/>
      <c r="CF290" s="831"/>
      <c r="CG290" s="831"/>
      <c r="CH290" s="831"/>
      <c r="CI290" s="831"/>
      <c r="CJ290" s="831"/>
      <c r="CK290" s="831"/>
      <c r="CL290" s="831"/>
      <c r="CM290" s="831"/>
      <c r="CN290" s="831"/>
      <c r="CO290" s="831"/>
      <c r="CP290" s="831"/>
      <c r="CQ290" s="831"/>
      <c r="CR290" s="831"/>
      <c r="CS290" s="831"/>
      <c r="CT290" s="831"/>
      <c r="CU290" s="831"/>
      <c r="CV290" s="831"/>
      <c r="CW290" s="831"/>
      <c r="CX290" s="831"/>
      <c r="CY290" s="832"/>
      <c r="CZ290" s="831"/>
      <c r="DA290" s="831"/>
      <c r="DB290" s="831"/>
      <c r="DC290" s="831"/>
      <c r="DD290" s="831"/>
      <c r="DE290" s="831"/>
      <c r="DF290" s="831"/>
      <c r="DG290" s="831"/>
      <c r="DH290" s="831"/>
      <c r="DI290" s="831"/>
      <c r="DJ290" s="831"/>
      <c r="DK290" s="831"/>
      <c r="DL290" s="831"/>
      <c r="DM290" s="831"/>
      <c r="DN290" s="831"/>
      <c r="DO290" s="831"/>
      <c r="DP290" s="831"/>
      <c r="DQ290" s="831"/>
      <c r="DR290" s="831"/>
      <c r="DS290" s="831"/>
      <c r="DT290" s="831"/>
      <c r="DU290" s="831"/>
      <c r="DV290" s="831"/>
      <c r="DW290" s="826"/>
    </row>
    <row r="291" spans="2:127" x14ac:dyDescent="0.2">
      <c r="B291" s="699"/>
      <c r="C291" s="700"/>
      <c r="D291" s="701"/>
      <c r="E291" s="701"/>
      <c r="F291" s="701"/>
      <c r="G291" s="701"/>
      <c r="H291" s="701"/>
      <c r="I291" s="701"/>
      <c r="J291" s="701"/>
      <c r="K291" s="701"/>
      <c r="L291" s="701"/>
      <c r="M291" s="701"/>
      <c r="N291" s="701"/>
      <c r="O291" s="701"/>
      <c r="P291" s="701"/>
      <c r="Q291" s="701"/>
      <c r="R291" s="702"/>
      <c r="S291" s="701"/>
      <c r="T291" s="701"/>
      <c r="U291" s="707" t="s">
        <v>772</v>
      </c>
      <c r="V291" s="708" t="s">
        <v>124</v>
      </c>
      <c r="W291" s="779" t="s">
        <v>498</v>
      </c>
      <c r="X291" s="826">
        <v>38.121000000000002</v>
      </c>
      <c r="Y291" s="826">
        <v>79.842000000000013</v>
      </c>
      <c r="Z291" s="826">
        <v>117.96300000000001</v>
      </c>
      <c r="AA291" s="826">
        <v>117.96300000000001</v>
      </c>
      <c r="AB291" s="826">
        <v>117.96300000000001</v>
      </c>
      <c r="AC291" s="826">
        <v>117.96300000000001</v>
      </c>
      <c r="AD291" s="826">
        <v>117.96300000000001</v>
      </c>
      <c r="AE291" s="826">
        <v>117.96300000000001</v>
      </c>
      <c r="AF291" s="826">
        <v>117.96300000000001</v>
      </c>
      <c r="AG291" s="826">
        <v>117.96300000000001</v>
      </c>
      <c r="AH291" s="826">
        <v>117.96300000000001</v>
      </c>
      <c r="AI291" s="826">
        <v>117.96300000000001</v>
      </c>
      <c r="AJ291" s="826">
        <v>117.96300000000001</v>
      </c>
      <c r="AK291" s="826">
        <v>117.96300000000001</v>
      </c>
      <c r="AL291" s="826">
        <v>117.96300000000001</v>
      </c>
      <c r="AM291" s="826">
        <v>117.96300000000001</v>
      </c>
      <c r="AN291" s="826">
        <v>117.96300000000001</v>
      </c>
      <c r="AO291" s="826">
        <v>117.96300000000001</v>
      </c>
      <c r="AP291" s="826">
        <v>117.96300000000001</v>
      </c>
      <c r="AQ291" s="826">
        <v>117.96300000000001</v>
      </c>
      <c r="AR291" s="826">
        <v>117.96300000000001</v>
      </c>
      <c r="AS291" s="826">
        <v>117.96300000000001</v>
      </c>
      <c r="AT291" s="826">
        <v>117.96300000000001</v>
      </c>
      <c r="AU291" s="826">
        <v>117.96300000000001</v>
      </c>
      <c r="AV291" s="826">
        <v>117.96300000000001</v>
      </c>
      <c r="AW291" s="826">
        <v>117.96300000000001</v>
      </c>
      <c r="AX291" s="826">
        <v>117.96300000000001</v>
      </c>
      <c r="AY291" s="826">
        <v>117.96300000000001</v>
      </c>
      <c r="AZ291" s="826">
        <v>117.96300000000001</v>
      </c>
      <c r="BA291" s="826">
        <v>117.96300000000001</v>
      </c>
      <c r="BB291" s="826">
        <v>117.96300000000001</v>
      </c>
      <c r="BC291" s="826">
        <v>117.96300000000001</v>
      </c>
      <c r="BD291" s="826">
        <v>117.96300000000001</v>
      </c>
      <c r="BE291" s="826">
        <v>117.96300000000001</v>
      </c>
      <c r="BF291" s="826">
        <v>117.96300000000001</v>
      </c>
      <c r="BG291" s="826">
        <v>117.96300000000001</v>
      </c>
      <c r="BH291" s="826">
        <v>117.96300000000001</v>
      </c>
      <c r="BI291" s="826">
        <v>117.96300000000001</v>
      </c>
      <c r="BJ291" s="826">
        <v>117.96300000000001</v>
      </c>
      <c r="BK291" s="826">
        <v>117.96300000000001</v>
      </c>
      <c r="BL291" s="826">
        <v>117.96300000000001</v>
      </c>
      <c r="BM291" s="826">
        <v>117.96300000000001</v>
      </c>
      <c r="BN291" s="826">
        <v>117.96300000000001</v>
      </c>
      <c r="BO291" s="826">
        <v>117.96300000000001</v>
      </c>
      <c r="BP291" s="826">
        <v>117.96300000000001</v>
      </c>
      <c r="BQ291" s="826">
        <v>117.96300000000001</v>
      </c>
      <c r="BR291" s="826">
        <v>117.96300000000001</v>
      </c>
      <c r="BS291" s="826">
        <v>117.96300000000001</v>
      </c>
      <c r="BT291" s="826">
        <v>117.96300000000001</v>
      </c>
      <c r="BU291" s="826">
        <v>117.96300000000001</v>
      </c>
      <c r="BV291" s="826">
        <v>117.96300000000001</v>
      </c>
      <c r="BW291" s="826">
        <v>117.96300000000001</v>
      </c>
      <c r="BX291" s="826">
        <v>117.96300000000001</v>
      </c>
      <c r="BY291" s="826">
        <v>117.96300000000001</v>
      </c>
      <c r="BZ291" s="826">
        <v>117.96300000000001</v>
      </c>
      <c r="CA291" s="826">
        <v>117.96300000000001</v>
      </c>
      <c r="CB291" s="826">
        <v>117.96300000000001</v>
      </c>
      <c r="CC291" s="826">
        <v>117.96300000000001</v>
      </c>
      <c r="CD291" s="826">
        <v>117.96300000000001</v>
      </c>
      <c r="CE291" s="831">
        <v>117.96300000000001</v>
      </c>
      <c r="CF291" s="831">
        <v>117.96300000000001</v>
      </c>
      <c r="CG291" s="831">
        <v>117.96300000000001</v>
      </c>
      <c r="CH291" s="831">
        <v>117.96300000000001</v>
      </c>
      <c r="CI291" s="831">
        <v>117.96300000000001</v>
      </c>
      <c r="CJ291" s="831">
        <v>117.96300000000001</v>
      </c>
      <c r="CK291" s="831">
        <v>117.96300000000001</v>
      </c>
      <c r="CL291" s="831">
        <v>117.96300000000001</v>
      </c>
      <c r="CM291" s="831">
        <v>117.96300000000001</v>
      </c>
      <c r="CN291" s="831">
        <v>117.96300000000001</v>
      </c>
      <c r="CO291" s="831">
        <v>117.96300000000001</v>
      </c>
      <c r="CP291" s="831">
        <v>117.96300000000001</v>
      </c>
      <c r="CQ291" s="831">
        <v>117.96300000000001</v>
      </c>
      <c r="CR291" s="831">
        <v>117.96300000000001</v>
      </c>
      <c r="CS291" s="831">
        <v>117.96300000000001</v>
      </c>
      <c r="CT291" s="831">
        <v>117.96300000000001</v>
      </c>
      <c r="CU291" s="831">
        <v>117.96300000000001</v>
      </c>
      <c r="CV291" s="831">
        <v>117.96300000000001</v>
      </c>
      <c r="CW291" s="831">
        <v>117.96300000000001</v>
      </c>
      <c r="CX291" s="831">
        <v>117.96300000000001</v>
      </c>
      <c r="CY291" s="832">
        <v>117.96300000000001</v>
      </c>
      <c r="CZ291" s="831"/>
      <c r="DA291" s="831"/>
      <c r="DB291" s="831"/>
      <c r="DC291" s="831"/>
      <c r="DD291" s="831"/>
      <c r="DE291" s="831"/>
      <c r="DF291" s="831"/>
      <c r="DG291" s="831"/>
      <c r="DH291" s="831"/>
      <c r="DI291" s="831"/>
      <c r="DJ291" s="831"/>
      <c r="DK291" s="831"/>
      <c r="DL291" s="831"/>
      <c r="DM291" s="831"/>
      <c r="DN291" s="831"/>
      <c r="DO291" s="831"/>
      <c r="DP291" s="831"/>
      <c r="DQ291" s="831"/>
      <c r="DR291" s="831"/>
      <c r="DS291" s="831"/>
      <c r="DT291" s="831"/>
      <c r="DU291" s="831"/>
      <c r="DV291" s="831"/>
      <c r="DW291" s="826"/>
    </row>
    <row r="292" spans="2:127" x14ac:dyDescent="0.2">
      <c r="B292" s="703"/>
      <c r="C292" s="827"/>
      <c r="D292" s="809"/>
      <c r="E292" s="809"/>
      <c r="F292" s="809"/>
      <c r="G292" s="809"/>
      <c r="H292" s="809"/>
      <c r="I292" s="809"/>
      <c r="J292" s="809"/>
      <c r="K292" s="809"/>
      <c r="L292" s="809"/>
      <c r="M292" s="809"/>
      <c r="N292" s="809"/>
      <c r="O292" s="809"/>
      <c r="P292" s="809"/>
      <c r="Q292" s="809"/>
      <c r="R292" s="828"/>
      <c r="S292" s="809"/>
      <c r="T292" s="809"/>
      <c r="U292" s="707" t="s">
        <v>500</v>
      </c>
      <c r="V292" s="708" t="s">
        <v>124</v>
      </c>
      <c r="W292" s="709" t="s">
        <v>498</v>
      </c>
      <c r="X292" s="826"/>
      <c r="Y292" s="826">
        <v>100</v>
      </c>
      <c r="Z292" s="826">
        <v>100</v>
      </c>
      <c r="AA292" s="826">
        <v>100</v>
      </c>
      <c r="AB292" s="826">
        <v>100</v>
      </c>
      <c r="AC292" s="826">
        <v>100</v>
      </c>
      <c r="AD292" s="826">
        <v>100</v>
      </c>
      <c r="AE292" s="826">
        <v>100</v>
      </c>
      <c r="AF292" s="826">
        <v>100</v>
      </c>
      <c r="AG292" s="826">
        <v>100</v>
      </c>
      <c r="AH292" s="826">
        <v>100</v>
      </c>
      <c r="AI292" s="826">
        <v>100</v>
      </c>
      <c r="AJ292" s="826">
        <v>100</v>
      </c>
      <c r="AK292" s="826">
        <v>100</v>
      </c>
      <c r="AL292" s="826">
        <v>100</v>
      </c>
      <c r="AM292" s="826">
        <v>100</v>
      </c>
      <c r="AN292" s="826">
        <v>100</v>
      </c>
      <c r="AO292" s="826">
        <v>100</v>
      </c>
      <c r="AP292" s="826">
        <v>100</v>
      </c>
      <c r="AQ292" s="826">
        <v>100</v>
      </c>
      <c r="AR292" s="826">
        <v>100</v>
      </c>
      <c r="AS292" s="826">
        <v>100</v>
      </c>
      <c r="AT292" s="826">
        <v>100</v>
      </c>
      <c r="AU292" s="826">
        <v>100</v>
      </c>
      <c r="AV292" s="826">
        <v>100</v>
      </c>
      <c r="AW292" s="826">
        <v>100</v>
      </c>
      <c r="AX292" s="826">
        <v>100</v>
      </c>
      <c r="AY292" s="826">
        <v>100</v>
      </c>
      <c r="AZ292" s="826">
        <v>100</v>
      </c>
      <c r="BA292" s="826">
        <v>100</v>
      </c>
      <c r="BB292" s="826">
        <v>100</v>
      </c>
      <c r="BC292" s="826">
        <v>100</v>
      </c>
      <c r="BD292" s="826">
        <v>100</v>
      </c>
      <c r="BE292" s="826">
        <v>100</v>
      </c>
      <c r="BF292" s="826">
        <v>100</v>
      </c>
      <c r="BG292" s="826">
        <v>100</v>
      </c>
      <c r="BH292" s="826">
        <v>100</v>
      </c>
      <c r="BI292" s="826">
        <v>100</v>
      </c>
      <c r="BJ292" s="826">
        <v>100</v>
      </c>
      <c r="BK292" s="826">
        <v>100</v>
      </c>
      <c r="BL292" s="826">
        <v>100</v>
      </c>
      <c r="BM292" s="826">
        <v>100</v>
      </c>
      <c r="BN292" s="826">
        <v>100</v>
      </c>
      <c r="BO292" s="826">
        <v>100</v>
      </c>
      <c r="BP292" s="826">
        <v>100</v>
      </c>
      <c r="BQ292" s="826">
        <v>100</v>
      </c>
      <c r="BR292" s="826">
        <v>100</v>
      </c>
      <c r="BS292" s="826">
        <v>100</v>
      </c>
      <c r="BT292" s="826">
        <v>100</v>
      </c>
      <c r="BU292" s="826">
        <v>100</v>
      </c>
      <c r="BV292" s="826">
        <v>100</v>
      </c>
      <c r="BW292" s="826">
        <v>100</v>
      </c>
      <c r="BX292" s="826">
        <v>100</v>
      </c>
      <c r="BY292" s="826">
        <v>100</v>
      </c>
      <c r="BZ292" s="826">
        <v>100</v>
      </c>
      <c r="CA292" s="826">
        <v>100</v>
      </c>
      <c r="CB292" s="826">
        <v>100</v>
      </c>
      <c r="CC292" s="826">
        <v>100</v>
      </c>
      <c r="CD292" s="826">
        <v>100</v>
      </c>
      <c r="CE292" s="831">
        <v>100</v>
      </c>
      <c r="CF292" s="831">
        <v>100</v>
      </c>
      <c r="CG292" s="831">
        <v>100</v>
      </c>
      <c r="CH292" s="831">
        <v>100</v>
      </c>
      <c r="CI292" s="831">
        <v>100</v>
      </c>
      <c r="CJ292" s="831">
        <v>100</v>
      </c>
      <c r="CK292" s="831">
        <v>100</v>
      </c>
      <c r="CL292" s="831">
        <v>100</v>
      </c>
      <c r="CM292" s="831">
        <v>100</v>
      </c>
      <c r="CN292" s="831">
        <v>100</v>
      </c>
      <c r="CO292" s="831">
        <v>100</v>
      </c>
      <c r="CP292" s="831">
        <v>100</v>
      </c>
      <c r="CQ292" s="831">
        <v>100</v>
      </c>
      <c r="CR292" s="831">
        <v>100</v>
      </c>
      <c r="CS292" s="831">
        <v>100</v>
      </c>
      <c r="CT292" s="831">
        <v>100</v>
      </c>
      <c r="CU292" s="831">
        <v>100</v>
      </c>
      <c r="CV292" s="831">
        <v>100</v>
      </c>
      <c r="CW292" s="831">
        <v>100</v>
      </c>
      <c r="CX292" s="831">
        <v>100</v>
      </c>
      <c r="CY292" s="832">
        <v>100</v>
      </c>
      <c r="CZ292" s="831"/>
      <c r="DA292" s="831"/>
      <c r="DB292" s="831"/>
      <c r="DC292" s="831"/>
      <c r="DD292" s="831"/>
      <c r="DE292" s="831"/>
      <c r="DF292" s="831"/>
      <c r="DG292" s="831"/>
      <c r="DH292" s="831"/>
      <c r="DI292" s="831"/>
      <c r="DJ292" s="831"/>
      <c r="DK292" s="831"/>
      <c r="DL292" s="831"/>
      <c r="DM292" s="831"/>
      <c r="DN292" s="831"/>
      <c r="DO292" s="831"/>
      <c r="DP292" s="831"/>
      <c r="DQ292" s="831"/>
      <c r="DR292" s="831"/>
      <c r="DS292" s="831"/>
      <c r="DT292" s="831"/>
      <c r="DU292" s="831"/>
      <c r="DV292" s="831"/>
      <c r="DW292" s="826"/>
    </row>
    <row r="293" spans="2:127" x14ac:dyDescent="0.2">
      <c r="B293" s="704"/>
      <c r="C293" s="705"/>
      <c r="D293" s="651"/>
      <c r="E293" s="651"/>
      <c r="F293" s="651"/>
      <c r="G293" s="651"/>
      <c r="H293" s="651"/>
      <c r="I293" s="651"/>
      <c r="J293" s="651"/>
      <c r="K293" s="651"/>
      <c r="L293" s="651"/>
      <c r="M293" s="651"/>
      <c r="N293" s="651"/>
      <c r="O293" s="651"/>
      <c r="P293" s="651"/>
      <c r="Q293" s="651"/>
      <c r="R293" s="706"/>
      <c r="S293" s="651"/>
      <c r="T293" s="651"/>
      <c r="U293" s="707" t="s">
        <v>501</v>
      </c>
      <c r="V293" s="708" t="s">
        <v>124</v>
      </c>
      <c r="W293" s="709" t="s">
        <v>498</v>
      </c>
      <c r="X293" s="826"/>
      <c r="Y293" s="826"/>
      <c r="Z293" s="826"/>
      <c r="AA293" s="826"/>
      <c r="AB293" s="826"/>
      <c r="AC293" s="826"/>
      <c r="AD293" s="826"/>
      <c r="AE293" s="826"/>
      <c r="AF293" s="826"/>
      <c r="AG293" s="826"/>
      <c r="AH293" s="826"/>
      <c r="AI293" s="826"/>
      <c r="AJ293" s="826"/>
      <c r="AK293" s="826"/>
      <c r="AL293" s="826"/>
      <c r="AM293" s="826"/>
      <c r="AN293" s="826"/>
      <c r="AO293" s="826"/>
      <c r="AP293" s="826"/>
      <c r="AQ293" s="826"/>
      <c r="AR293" s="826"/>
      <c r="AS293" s="826"/>
      <c r="AT293" s="826"/>
      <c r="AU293" s="826"/>
      <c r="AV293" s="826"/>
      <c r="AW293" s="826"/>
      <c r="AX293" s="826"/>
      <c r="AY293" s="826"/>
      <c r="AZ293" s="826"/>
      <c r="BA293" s="826"/>
      <c r="BB293" s="826"/>
      <c r="BC293" s="826"/>
      <c r="BD293" s="826"/>
      <c r="BE293" s="826"/>
      <c r="BF293" s="826"/>
      <c r="BG293" s="826"/>
      <c r="BH293" s="826"/>
      <c r="BI293" s="826"/>
      <c r="BJ293" s="826"/>
      <c r="BK293" s="826"/>
      <c r="BL293" s="826"/>
      <c r="BM293" s="826"/>
      <c r="BN293" s="826"/>
      <c r="BO293" s="826"/>
      <c r="BP293" s="826"/>
      <c r="BQ293" s="826"/>
      <c r="BR293" s="826"/>
      <c r="BS293" s="826"/>
      <c r="BT293" s="826"/>
      <c r="BU293" s="826"/>
      <c r="BV293" s="826"/>
      <c r="BW293" s="826"/>
      <c r="BX293" s="826"/>
      <c r="BY293" s="826"/>
      <c r="BZ293" s="826"/>
      <c r="CA293" s="826"/>
      <c r="CB293" s="826"/>
      <c r="CC293" s="826"/>
      <c r="CD293" s="826"/>
      <c r="CE293" s="826"/>
      <c r="CF293" s="826"/>
      <c r="CG293" s="826"/>
      <c r="CH293" s="826"/>
      <c r="CI293" s="826"/>
      <c r="CJ293" s="826"/>
      <c r="CK293" s="826"/>
      <c r="CL293" s="826"/>
      <c r="CM293" s="826"/>
      <c r="CN293" s="826"/>
      <c r="CO293" s="826"/>
      <c r="CP293" s="826"/>
      <c r="CQ293" s="826"/>
      <c r="CR293" s="826"/>
      <c r="CS293" s="826"/>
      <c r="CT293" s="826"/>
      <c r="CU293" s="826"/>
      <c r="CV293" s="826"/>
      <c r="CW293" s="826"/>
      <c r="CX293" s="826"/>
      <c r="CY293" s="832"/>
      <c r="CZ293" s="831"/>
      <c r="DA293" s="826"/>
      <c r="DB293" s="826"/>
      <c r="DC293" s="826"/>
      <c r="DD293" s="826"/>
      <c r="DE293" s="826"/>
      <c r="DF293" s="826"/>
      <c r="DG293" s="826"/>
      <c r="DH293" s="826"/>
      <c r="DI293" s="826"/>
      <c r="DJ293" s="826"/>
      <c r="DK293" s="826"/>
      <c r="DL293" s="826"/>
      <c r="DM293" s="826"/>
      <c r="DN293" s="826"/>
      <c r="DO293" s="826"/>
      <c r="DP293" s="826"/>
      <c r="DQ293" s="826"/>
      <c r="DR293" s="826"/>
      <c r="DS293" s="826"/>
      <c r="DT293" s="826"/>
      <c r="DU293" s="826"/>
      <c r="DV293" s="826"/>
      <c r="DW293" s="826"/>
    </row>
    <row r="294" spans="2:127" x14ac:dyDescent="0.2">
      <c r="B294" s="704"/>
      <c r="C294" s="705"/>
      <c r="D294" s="651"/>
      <c r="E294" s="651"/>
      <c r="F294" s="651"/>
      <c r="G294" s="651"/>
      <c r="H294" s="651"/>
      <c r="I294" s="651"/>
      <c r="J294" s="651"/>
      <c r="K294" s="651"/>
      <c r="L294" s="651"/>
      <c r="M294" s="651"/>
      <c r="N294" s="651"/>
      <c r="O294" s="651"/>
      <c r="P294" s="651"/>
      <c r="Q294" s="651"/>
      <c r="R294" s="706"/>
      <c r="S294" s="651"/>
      <c r="T294" s="651"/>
      <c r="U294" s="710" t="s">
        <v>502</v>
      </c>
      <c r="V294" s="711" t="s">
        <v>124</v>
      </c>
      <c r="W294" s="709" t="s">
        <v>498</v>
      </c>
      <c r="X294" s="826"/>
      <c r="Y294" s="826"/>
      <c r="Z294" s="826"/>
      <c r="AA294" s="826"/>
      <c r="AB294" s="826"/>
      <c r="AC294" s="826"/>
      <c r="AD294" s="826"/>
      <c r="AE294" s="826"/>
      <c r="AF294" s="826"/>
      <c r="AG294" s="826"/>
      <c r="AH294" s="826"/>
      <c r="AI294" s="826"/>
      <c r="AJ294" s="826"/>
      <c r="AK294" s="826"/>
      <c r="AL294" s="826"/>
      <c r="AM294" s="826"/>
      <c r="AN294" s="826"/>
      <c r="AO294" s="826"/>
      <c r="AP294" s="826"/>
      <c r="AQ294" s="826"/>
      <c r="AR294" s="826"/>
      <c r="AS294" s="826"/>
      <c r="AT294" s="826"/>
      <c r="AU294" s="826"/>
      <c r="AV294" s="826"/>
      <c r="AW294" s="826"/>
      <c r="AX294" s="826"/>
      <c r="AY294" s="826"/>
      <c r="AZ294" s="826"/>
      <c r="BA294" s="826"/>
      <c r="BB294" s="826"/>
      <c r="BC294" s="826"/>
      <c r="BD294" s="826"/>
      <c r="BE294" s="826"/>
      <c r="BF294" s="826"/>
      <c r="BG294" s="826"/>
      <c r="BH294" s="826"/>
      <c r="BI294" s="826"/>
      <c r="BJ294" s="826"/>
      <c r="BK294" s="826"/>
      <c r="BL294" s="826"/>
      <c r="BM294" s="826"/>
      <c r="BN294" s="826"/>
      <c r="BO294" s="826"/>
      <c r="BP294" s="826"/>
      <c r="BQ294" s="826"/>
      <c r="BR294" s="826"/>
      <c r="BS294" s="826"/>
      <c r="BT294" s="826"/>
      <c r="BU294" s="826"/>
      <c r="BV294" s="826"/>
      <c r="BW294" s="826"/>
      <c r="BX294" s="826"/>
      <c r="BY294" s="826"/>
      <c r="BZ294" s="826"/>
      <c r="CA294" s="826"/>
      <c r="CB294" s="826"/>
      <c r="CC294" s="826"/>
      <c r="CD294" s="826"/>
      <c r="CE294" s="826"/>
      <c r="CF294" s="826"/>
      <c r="CG294" s="826"/>
      <c r="CH294" s="826"/>
      <c r="CI294" s="826"/>
      <c r="CJ294" s="826"/>
      <c r="CK294" s="826"/>
      <c r="CL294" s="826"/>
      <c r="CM294" s="826"/>
      <c r="CN294" s="826"/>
      <c r="CO294" s="826"/>
      <c r="CP294" s="826"/>
      <c r="CQ294" s="826"/>
      <c r="CR294" s="826"/>
      <c r="CS294" s="826"/>
      <c r="CT294" s="826"/>
      <c r="CU294" s="826"/>
      <c r="CV294" s="826"/>
      <c r="CW294" s="826"/>
      <c r="CX294" s="826"/>
      <c r="CY294" s="832"/>
      <c r="CZ294" s="831"/>
      <c r="DA294" s="826"/>
      <c r="DB294" s="826"/>
      <c r="DC294" s="826"/>
      <c r="DD294" s="826"/>
      <c r="DE294" s="826"/>
      <c r="DF294" s="826"/>
      <c r="DG294" s="826"/>
      <c r="DH294" s="826"/>
      <c r="DI294" s="826"/>
      <c r="DJ294" s="826"/>
      <c r="DK294" s="826"/>
      <c r="DL294" s="826"/>
      <c r="DM294" s="826"/>
      <c r="DN294" s="826"/>
      <c r="DO294" s="826"/>
      <c r="DP294" s="826"/>
      <c r="DQ294" s="826"/>
      <c r="DR294" s="826"/>
      <c r="DS294" s="826"/>
      <c r="DT294" s="826"/>
      <c r="DU294" s="826"/>
      <c r="DV294" s="826"/>
      <c r="DW294" s="826"/>
    </row>
    <row r="295" spans="2:127" x14ac:dyDescent="0.2">
      <c r="B295" s="704"/>
      <c r="C295" s="705"/>
      <c r="D295" s="651"/>
      <c r="E295" s="651"/>
      <c r="F295" s="651"/>
      <c r="G295" s="651"/>
      <c r="H295" s="651"/>
      <c r="I295" s="651"/>
      <c r="J295" s="651"/>
      <c r="K295" s="651"/>
      <c r="L295" s="651"/>
      <c r="M295" s="651"/>
      <c r="N295" s="651"/>
      <c r="O295" s="651"/>
      <c r="P295" s="651"/>
      <c r="Q295" s="651"/>
      <c r="R295" s="706"/>
      <c r="S295" s="651"/>
      <c r="T295" s="651"/>
      <c r="U295" s="707" t="s">
        <v>503</v>
      </c>
      <c r="V295" s="708" t="s">
        <v>124</v>
      </c>
      <c r="W295" s="709" t="s">
        <v>498</v>
      </c>
      <c r="X295" s="826"/>
      <c r="Y295" s="826"/>
      <c r="Z295" s="826"/>
      <c r="AA295" s="826"/>
      <c r="AB295" s="826"/>
      <c r="AC295" s="826"/>
      <c r="AD295" s="826"/>
      <c r="AE295" s="826"/>
      <c r="AF295" s="826"/>
      <c r="AG295" s="826"/>
      <c r="AH295" s="826"/>
      <c r="AI295" s="826"/>
      <c r="AJ295" s="826"/>
      <c r="AK295" s="826"/>
      <c r="AL295" s="826"/>
      <c r="AM295" s="826"/>
      <c r="AN295" s="826"/>
      <c r="AO295" s="826"/>
      <c r="AP295" s="826"/>
      <c r="AQ295" s="826"/>
      <c r="AR295" s="826"/>
      <c r="AS295" s="826"/>
      <c r="AT295" s="826"/>
      <c r="AU295" s="826"/>
      <c r="AV295" s="826"/>
      <c r="AW295" s="826"/>
      <c r="AX295" s="826"/>
      <c r="AY295" s="826"/>
      <c r="AZ295" s="826"/>
      <c r="BA295" s="826"/>
      <c r="BB295" s="826"/>
      <c r="BC295" s="826"/>
      <c r="BD295" s="826"/>
      <c r="BE295" s="826"/>
      <c r="BF295" s="826"/>
      <c r="BG295" s="826"/>
      <c r="BH295" s="826"/>
      <c r="BI295" s="826"/>
      <c r="BJ295" s="826"/>
      <c r="BK295" s="826"/>
      <c r="BL295" s="826"/>
      <c r="BM295" s="826"/>
      <c r="BN295" s="826"/>
      <c r="BO295" s="826"/>
      <c r="BP295" s="826"/>
      <c r="BQ295" s="826"/>
      <c r="BR295" s="826"/>
      <c r="BS295" s="826"/>
      <c r="BT295" s="826"/>
      <c r="BU295" s="826"/>
      <c r="BV295" s="826"/>
      <c r="BW295" s="826"/>
      <c r="BX295" s="826"/>
      <c r="BY295" s="826"/>
      <c r="BZ295" s="826"/>
      <c r="CA295" s="826"/>
      <c r="CB295" s="826"/>
      <c r="CC295" s="826"/>
      <c r="CD295" s="826"/>
      <c r="CE295" s="826"/>
      <c r="CF295" s="826"/>
      <c r="CG295" s="826"/>
      <c r="CH295" s="826"/>
      <c r="CI295" s="826"/>
      <c r="CJ295" s="826"/>
      <c r="CK295" s="826"/>
      <c r="CL295" s="826"/>
      <c r="CM295" s="826"/>
      <c r="CN295" s="826"/>
      <c r="CO295" s="826"/>
      <c r="CP295" s="826"/>
      <c r="CQ295" s="826"/>
      <c r="CR295" s="826"/>
      <c r="CS295" s="826"/>
      <c r="CT295" s="826"/>
      <c r="CU295" s="826"/>
      <c r="CV295" s="826"/>
      <c r="CW295" s="826"/>
      <c r="CX295" s="826"/>
      <c r="CY295" s="832"/>
      <c r="CZ295" s="831"/>
      <c r="DA295" s="826"/>
      <c r="DB295" s="826"/>
      <c r="DC295" s="826"/>
      <c r="DD295" s="826"/>
      <c r="DE295" s="826"/>
      <c r="DF295" s="826"/>
      <c r="DG295" s="826"/>
      <c r="DH295" s="826"/>
      <c r="DI295" s="826"/>
      <c r="DJ295" s="826"/>
      <c r="DK295" s="826"/>
      <c r="DL295" s="826"/>
      <c r="DM295" s="826"/>
      <c r="DN295" s="826"/>
      <c r="DO295" s="826"/>
      <c r="DP295" s="826"/>
      <c r="DQ295" s="826"/>
      <c r="DR295" s="826"/>
      <c r="DS295" s="826"/>
      <c r="DT295" s="826"/>
      <c r="DU295" s="826"/>
      <c r="DV295" s="826"/>
      <c r="DW295" s="826"/>
    </row>
    <row r="296" spans="2:127" x14ac:dyDescent="0.2">
      <c r="B296" s="829"/>
      <c r="C296" s="705"/>
      <c r="D296" s="651"/>
      <c r="E296" s="651"/>
      <c r="F296" s="651"/>
      <c r="G296" s="651"/>
      <c r="H296" s="651"/>
      <c r="I296" s="651"/>
      <c r="J296" s="651"/>
      <c r="K296" s="651"/>
      <c r="L296" s="651"/>
      <c r="M296" s="651"/>
      <c r="N296" s="651"/>
      <c r="O296" s="651"/>
      <c r="P296" s="651"/>
      <c r="Q296" s="651"/>
      <c r="R296" s="706"/>
      <c r="S296" s="651"/>
      <c r="T296" s="651"/>
      <c r="U296" s="707" t="s">
        <v>504</v>
      </c>
      <c r="V296" s="708" t="s">
        <v>124</v>
      </c>
      <c r="W296" s="709" t="s">
        <v>498</v>
      </c>
      <c r="X296" s="826"/>
      <c r="Y296" s="826"/>
      <c r="Z296" s="826"/>
      <c r="AA296" s="826"/>
      <c r="AB296" s="826"/>
      <c r="AC296" s="826"/>
      <c r="AD296" s="826"/>
      <c r="AE296" s="826"/>
      <c r="AF296" s="826"/>
      <c r="AG296" s="826"/>
      <c r="AH296" s="826"/>
      <c r="AI296" s="826"/>
      <c r="AJ296" s="826"/>
      <c r="AK296" s="826"/>
      <c r="AL296" s="826"/>
      <c r="AM296" s="826"/>
      <c r="AN296" s="826"/>
      <c r="AO296" s="826"/>
      <c r="AP296" s="826"/>
      <c r="AQ296" s="826"/>
      <c r="AR296" s="826"/>
      <c r="AS296" s="826"/>
      <c r="AT296" s="826"/>
      <c r="AU296" s="826"/>
      <c r="AV296" s="826"/>
      <c r="AW296" s="826"/>
      <c r="AX296" s="826"/>
      <c r="AY296" s="826"/>
      <c r="AZ296" s="826"/>
      <c r="BA296" s="826"/>
      <c r="BB296" s="826"/>
      <c r="BC296" s="826"/>
      <c r="BD296" s="826"/>
      <c r="BE296" s="826"/>
      <c r="BF296" s="826"/>
      <c r="BG296" s="826"/>
      <c r="BH296" s="826"/>
      <c r="BI296" s="826"/>
      <c r="BJ296" s="826"/>
      <c r="BK296" s="826"/>
      <c r="BL296" s="826"/>
      <c r="BM296" s="826"/>
      <c r="BN296" s="826"/>
      <c r="BO296" s="826"/>
      <c r="BP296" s="826"/>
      <c r="BQ296" s="826"/>
      <c r="BR296" s="826"/>
      <c r="BS296" s="826"/>
      <c r="BT296" s="826"/>
      <c r="BU296" s="826"/>
      <c r="BV296" s="826"/>
      <c r="BW296" s="826"/>
      <c r="BX296" s="826"/>
      <c r="BY296" s="826"/>
      <c r="BZ296" s="826"/>
      <c r="CA296" s="826"/>
      <c r="CB296" s="826"/>
      <c r="CC296" s="826"/>
      <c r="CD296" s="826"/>
      <c r="CE296" s="826"/>
      <c r="CF296" s="826"/>
      <c r="CG296" s="826"/>
      <c r="CH296" s="826"/>
      <c r="CI296" s="826"/>
      <c r="CJ296" s="826"/>
      <c r="CK296" s="826"/>
      <c r="CL296" s="826"/>
      <c r="CM296" s="826"/>
      <c r="CN296" s="826"/>
      <c r="CO296" s="826"/>
      <c r="CP296" s="826"/>
      <c r="CQ296" s="826"/>
      <c r="CR296" s="826"/>
      <c r="CS296" s="826"/>
      <c r="CT296" s="826"/>
      <c r="CU296" s="826"/>
      <c r="CV296" s="826"/>
      <c r="CW296" s="826"/>
      <c r="CX296" s="826"/>
      <c r="CY296" s="832"/>
      <c r="CZ296" s="831"/>
      <c r="DA296" s="826"/>
      <c r="DB296" s="826"/>
      <c r="DC296" s="826"/>
      <c r="DD296" s="826"/>
      <c r="DE296" s="826"/>
      <c r="DF296" s="826"/>
      <c r="DG296" s="826"/>
      <c r="DH296" s="826"/>
      <c r="DI296" s="826"/>
      <c r="DJ296" s="826"/>
      <c r="DK296" s="826"/>
      <c r="DL296" s="826"/>
      <c r="DM296" s="826"/>
      <c r="DN296" s="826"/>
      <c r="DO296" s="826"/>
      <c r="DP296" s="826"/>
      <c r="DQ296" s="826"/>
      <c r="DR296" s="826"/>
      <c r="DS296" s="826"/>
      <c r="DT296" s="826"/>
      <c r="DU296" s="826"/>
      <c r="DV296" s="826"/>
      <c r="DW296" s="826"/>
    </row>
    <row r="297" spans="2:127" x14ac:dyDescent="0.2">
      <c r="B297" s="829"/>
      <c r="C297" s="705"/>
      <c r="D297" s="651"/>
      <c r="E297" s="651"/>
      <c r="F297" s="651"/>
      <c r="G297" s="651"/>
      <c r="H297" s="651"/>
      <c r="I297" s="651"/>
      <c r="J297" s="651"/>
      <c r="K297" s="651"/>
      <c r="L297" s="651"/>
      <c r="M297" s="651"/>
      <c r="N297" s="651"/>
      <c r="O297" s="651"/>
      <c r="P297" s="651"/>
      <c r="Q297" s="651"/>
      <c r="R297" s="706"/>
      <c r="S297" s="651"/>
      <c r="T297" s="651"/>
      <c r="U297" s="707" t="s">
        <v>505</v>
      </c>
      <c r="V297" s="708" t="s">
        <v>124</v>
      </c>
      <c r="W297" s="709" t="s">
        <v>498</v>
      </c>
      <c r="X297" s="826"/>
      <c r="Y297" s="826"/>
      <c r="Z297" s="826"/>
      <c r="AA297" s="826"/>
      <c r="AB297" s="826"/>
      <c r="AC297" s="826"/>
      <c r="AD297" s="826"/>
      <c r="AE297" s="826"/>
      <c r="AF297" s="826"/>
      <c r="AG297" s="826"/>
      <c r="AH297" s="826"/>
      <c r="AI297" s="826"/>
      <c r="AJ297" s="826"/>
      <c r="AK297" s="826"/>
      <c r="AL297" s="826"/>
      <c r="AM297" s="826"/>
      <c r="AN297" s="826"/>
      <c r="AO297" s="826"/>
      <c r="AP297" s="826"/>
      <c r="AQ297" s="826"/>
      <c r="AR297" s="826"/>
      <c r="AS297" s="826"/>
      <c r="AT297" s="826"/>
      <c r="AU297" s="826"/>
      <c r="AV297" s="826"/>
      <c r="AW297" s="826"/>
      <c r="AX297" s="826"/>
      <c r="AY297" s="826"/>
      <c r="AZ297" s="826"/>
      <c r="BA297" s="826"/>
      <c r="BB297" s="826"/>
      <c r="BC297" s="826"/>
      <c r="BD297" s="826"/>
      <c r="BE297" s="826"/>
      <c r="BF297" s="826"/>
      <c r="BG297" s="826"/>
      <c r="BH297" s="826"/>
      <c r="BI297" s="826"/>
      <c r="BJ297" s="826"/>
      <c r="BK297" s="826"/>
      <c r="BL297" s="826"/>
      <c r="BM297" s="826"/>
      <c r="BN297" s="826"/>
      <c r="BO297" s="826"/>
      <c r="BP297" s="826"/>
      <c r="BQ297" s="826"/>
      <c r="BR297" s="826"/>
      <c r="BS297" s="826"/>
      <c r="BT297" s="826"/>
      <c r="BU297" s="826"/>
      <c r="BV297" s="826"/>
      <c r="BW297" s="826"/>
      <c r="BX297" s="826"/>
      <c r="BY297" s="826"/>
      <c r="BZ297" s="826"/>
      <c r="CA297" s="826"/>
      <c r="CB297" s="826"/>
      <c r="CC297" s="826"/>
      <c r="CD297" s="826"/>
      <c r="CE297" s="826"/>
      <c r="CF297" s="826"/>
      <c r="CG297" s="826"/>
      <c r="CH297" s="826"/>
      <c r="CI297" s="826"/>
      <c r="CJ297" s="826"/>
      <c r="CK297" s="826"/>
      <c r="CL297" s="826"/>
      <c r="CM297" s="826"/>
      <c r="CN297" s="826"/>
      <c r="CO297" s="826"/>
      <c r="CP297" s="826"/>
      <c r="CQ297" s="826"/>
      <c r="CR297" s="826"/>
      <c r="CS297" s="826"/>
      <c r="CT297" s="826"/>
      <c r="CU297" s="826"/>
      <c r="CV297" s="826"/>
      <c r="CW297" s="826"/>
      <c r="CX297" s="826"/>
      <c r="CY297" s="832"/>
      <c r="CZ297" s="831"/>
      <c r="DA297" s="826"/>
      <c r="DB297" s="826"/>
      <c r="DC297" s="826"/>
      <c r="DD297" s="826"/>
      <c r="DE297" s="826"/>
      <c r="DF297" s="826"/>
      <c r="DG297" s="826"/>
      <c r="DH297" s="826"/>
      <c r="DI297" s="826"/>
      <c r="DJ297" s="826"/>
      <c r="DK297" s="826"/>
      <c r="DL297" s="826"/>
      <c r="DM297" s="826"/>
      <c r="DN297" s="826"/>
      <c r="DO297" s="826"/>
      <c r="DP297" s="826"/>
      <c r="DQ297" s="826"/>
      <c r="DR297" s="826"/>
      <c r="DS297" s="826"/>
      <c r="DT297" s="826"/>
      <c r="DU297" s="826"/>
      <c r="DV297" s="826"/>
      <c r="DW297" s="826"/>
    </row>
    <row r="298" spans="2:127" x14ac:dyDescent="0.2">
      <c r="B298" s="829"/>
      <c r="C298" s="705"/>
      <c r="D298" s="651"/>
      <c r="E298" s="651"/>
      <c r="F298" s="651"/>
      <c r="G298" s="651"/>
      <c r="H298" s="651"/>
      <c r="I298" s="651"/>
      <c r="J298" s="651"/>
      <c r="K298" s="651"/>
      <c r="L298" s="651"/>
      <c r="M298" s="651"/>
      <c r="N298" s="651"/>
      <c r="O298" s="651"/>
      <c r="P298" s="651"/>
      <c r="Q298" s="651"/>
      <c r="R298" s="706"/>
      <c r="S298" s="651"/>
      <c r="T298" s="651"/>
      <c r="U298" s="707" t="s">
        <v>506</v>
      </c>
      <c r="V298" s="708" t="s">
        <v>124</v>
      </c>
      <c r="W298" s="709" t="s">
        <v>498</v>
      </c>
      <c r="X298" s="826"/>
      <c r="Y298" s="826"/>
      <c r="Z298" s="826"/>
      <c r="AA298" s="826"/>
      <c r="AB298" s="826"/>
      <c r="AC298" s="826"/>
      <c r="AD298" s="826"/>
      <c r="AE298" s="826"/>
      <c r="AF298" s="826"/>
      <c r="AG298" s="826"/>
      <c r="AH298" s="826"/>
      <c r="AI298" s="826"/>
      <c r="AJ298" s="826"/>
      <c r="AK298" s="826"/>
      <c r="AL298" s="826"/>
      <c r="AM298" s="826"/>
      <c r="AN298" s="826"/>
      <c r="AO298" s="826"/>
      <c r="AP298" s="826"/>
      <c r="AQ298" s="826"/>
      <c r="AR298" s="826"/>
      <c r="AS298" s="826"/>
      <c r="AT298" s="826"/>
      <c r="AU298" s="826"/>
      <c r="AV298" s="826"/>
      <c r="AW298" s="826"/>
      <c r="AX298" s="826"/>
      <c r="AY298" s="826"/>
      <c r="AZ298" s="826"/>
      <c r="BA298" s="826"/>
      <c r="BB298" s="826"/>
      <c r="BC298" s="826"/>
      <c r="BD298" s="826"/>
      <c r="BE298" s="826"/>
      <c r="BF298" s="826"/>
      <c r="BG298" s="826"/>
      <c r="BH298" s="826"/>
      <c r="BI298" s="826"/>
      <c r="BJ298" s="826"/>
      <c r="BK298" s="826"/>
      <c r="BL298" s="826"/>
      <c r="BM298" s="826"/>
      <c r="BN298" s="826"/>
      <c r="BO298" s="826"/>
      <c r="BP298" s="826"/>
      <c r="BQ298" s="826"/>
      <c r="BR298" s="826"/>
      <c r="BS298" s="826"/>
      <c r="BT298" s="826"/>
      <c r="BU298" s="826"/>
      <c r="BV298" s="826"/>
      <c r="BW298" s="826"/>
      <c r="BX298" s="826"/>
      <c r="BY298" s="826"/>
      <c r="BZ298" s="826"/>
      <c r="CA298" s="826"/>
      <c r="CB298" s="826"/>
      <c r="CC298" s="826"/>
      <c r="CD298" s="826"/>
      <c r="CE298" s="826"/>
      <c r="CF298" s="826"/>
      <c r="CG298" s="826"/>
      <c r="CH298" s="826"/>
      <c r="CI298" s="826"/>
      <c r="CJ298" s="826"/>
      <c r="CK298" s="826"/>
      <c r="CL298" s="826"/>
      <c r="CM298" s="826"/>
      <c r="CN298" s="826"/>
      <c r="CO298" s="826"/>
      <c r="CP298" s="826"/>
      <c r="CQ298" s="826"/>
      <c r="CR298" s="826"/>
      <c r="CS298" s="826"/>
      <c r="CT298" s="826"/>
      <c r="CU298" s="826"/>
      <c r="CV298" s="826"/>
      <c r="CW298" s="826"/>
      <c r="CX298" s="826"/>
      <c r="CY298" s="832"/>
      <c r="CZ298" s="831"/>
      <c r="DA298" s="826"/>
      <c r="DB298" s="826"/>
      <c r="DC298" s="826"/>
      <c r="DD298" s="826"/>
      <c r="DE298" s="826"/>
      <c r="DF298" s="826"/>
      <c r="DG298" s="826"/>
      <c r="DH298" s="826"/>
      <c r="DI298" s="826"/>
      <c r="DJ298" s="826"/>
      <c r="DK298" s="826"/>
      <c r="DL298" s="826"/>
      <c r="DM298" s="826"/>
      <c r="DN298" s="826"/>
      <c r="DO298" s="826"/>
      <c r="DP298" s="826"/>
      <c r="DQ298" s="826"/>
      <c r="DR298" s="826"/>
      <c r="DS298" s="826"/>
      <c r="DT298" s="826"/>
      <c r="DU298" s="826"/>
      <c r="DV298" s="826"/>
      <c r="DW298" s="826"/>
    </row>
    <row r="299" spans="2:127" x14ac:dyDescent="0.2">
      <c r="B299" s="829"/>
      <c r="C299" s="705"/>
      <c r="D299" s="651"/>
      <c r="E299" s="651"/>
      <c r="F299" s="651"/>
      <c r="G299" s="651"/>
      <c r="H299" s="651"/>
      <c r="I299" s="651"/>
      <c r="J299" s="651"/>
      <c r="K299" s="651"/>
      <c r="L299" s="651"/>
      <c r="M299" s="651"/>
      <c r="N299" s="651"/>
      <c r="O299" s="651"/>
      <c r="P299" s="651"/>
      <c r="Q299" s="651"/>
      <c r="R299" s="706"/>
      <c r="S299" s="651"/>
      <c r="T299" s="651"/>
      <c r="U299" s="712" t="s">
        <v>507</v>
      </c>
      <c r="V299" s="708" t="s">
        <v>124</v>
      </c>
      <c r="W299" s="709" t="s">
        <v>498</v>
      </c>
      <c r="X299" s="833"/>
      <c r="Y299" s="833"/>
      <c r="Z299" s="833"/>
      <c r="AA299" s="833"/>
      <c r="AB299" s="833"/>
      <c r="AC299" s="833"/>
      <c r="AD299" s="833"/>
      <c r="AE299" s="833"/>
      <c r="AF299" s="833"/>
      <c r="AG299" s="833"/>
      <c r="AH299" s="833"/>
      <c r="AI299" s="833"/>
      <c r="AJ299" s="833"/>
      <c r="AK299" s="833"/>
      <c r="AL299" s="833"/>
      <c r="AM299" s="833"/>
      <c r="AN299" s="833"/>
      <c r="AO299" s="833"/>
      <c r="AP299" s="833"/>
      <c r="AQ299" s="833"/>
      <c r="AR299" s="833"/>
      <c r="AS299" s="833"/>
      <c r="AT299" s="833"/>
      <c r="AU299" s="833"/>
      <c r="AV299" s="833"/>
      <c r="AW299" s="833"/>
      <c r="AX299" s="833"/>
      <c r="AY299" s="833"/>
      <c r="AZ299" s="833"/>
      <c r="BA299" s="833"/>
      <c r="BB299" s="833"/>
      <c r="BC299" s="833"/>
      <c r="BD299" s="833"/>
      <c r="BE299" s="833"/>
      <c r="BF299" s="833"/>
      <c r="BG299" s="833"/>
      <c r="BH299" s="833"/>
      <c r="BI299" s="833"/>
      <c r="BJ299" s="833"/>
      <c r="BK299" s="833"/>
      <c r="BL299" s="833"/>
      <c r="BM299" s="833"/>
      <c r="BN299" s="833"/>
      <c r="BO299" s="833"/>
      <c r="BP299" s="833"/>
      <c r="BQ299" s="833"/>
      <c r="BR299" s="833"/>
      <c r="BS299" s="833"/>
      <c r="BT299" s="833"/>
      <c r="BU299" s="833"/>
      <c r="BV299" s="833"/>
      <c r="BW299" s="833"/>
      <c r="BX299" s="833"/>
      <c r="BY299" s="833"/>
      <c r="BZ299" s="833"/>
      <c r="CA299" s="833"/>
      <c r="CB299" s="833"/>
      <c r="CC299" s="833"/>
      <c r="CD299" s="833"/>
      <c r="CE299" s="833"/>
      <c r="CF299" s="833"/>
      <c r="CG299" s="833"/>
      <c r="CH299" s="833"/>
      <c r="CI299" s="833"/>
      <c r="CJ299" s="833"/>
      <c r="CK299" s="833"/>
      <c r="CL299" s="833"/>
      <c r="CM299" s="833"/>
      <c r="CN299" s="833"/>
      <c r="CO299" s="833"/>
      <c r="CP299" s="833"/>
      <c r="CQ299" s="833"/>
      <c r="CR299" s="833"/>
      <c r="CS299" s="833"/>
      <c r="CT299" s="833"/>
      <c r="CU299" s="833"/>
      <c r="CV299" s="833"/>
      <c r="CW299" s="833"/>
      <c r="CX299" s="833"/>
      <c r="CY299" s="832"/>
      <c r="CZ299" s="831"/>
      <c r="DA299" s="833"/>
      <c r="DB299" s="833"/>
      <c r="DC299" s="833"/>
      <c r="DD299" s="833"/>
      <c r="DE299" s="833"/>
      <c r="DF299" s="833"/>
      <c r="DG299" s="833"/>
      <c r="DH299" s="833"/>
      <c r="DI299" s="833"/>
      <c r="DJ299" s="833"/>
      <c r="DK299" s="833"/>
      <c r="DL299" s="833"/>
      <c r="DM299" s="833"/>
      <c r="DN299" s="833"/>
      <c r="DO299" s="833"/>
      <c r="DP299" s="833"/>
      <c r="DQ299" s="833"/>
      <c r="DR299" s="833"/>
      <c r="DS299" s="833"/>
      <c r="DT299" s="833"/>
      <c r="DU299" s="833"/>
      <c r="DV299" s="833"/>
      <c r="DW299" s="833"/>
    </row>
    <row r="300" spans="2:127" ht="15.75" thickBot="1" x14ac:dyDescent="0.25">
      <c r="B300" s="713"/>
      <c r="C300" s="714"/>
      <c r="D300" s="715"/>
      <c r="E300" s="715"/>
      <c r="F300" s="715"/>
      <c r="G300" s="715"/>
      <c r="H300" s="715"/>
      <c r="I300" s="715"/>
      <c r="J300" s="715"/>
      <c r="K300" s="715"/>
      <c r="L300" s="715"/>
      <c r="M300" s="715"/>
      <c r="N300" s="715"/>
      <c r="O300" s="715"/>
      <c r="P300" s="715"/>
      <c r="Q300" s="715"/>
      <c r="R300" s="716"/>
      <c r="S300" s="715"/>
      <c r="T300" s="715"/>
      <c r="U300" s="717" t="s">
        <v>127</v>
      </c>
      <c r="V300" s="718" t="s">
        <v>508</v>
      </c>
      <c r="W300" s="719" t="s">
        <v>498</v>
      </c>
      <c r="X300" s="720">
        <f>SUM(X289:X299)</f>
        <v>1097.0376666666668</v>
      </c>
      <c r="Y300" s="720">
        <f t="shared" ref="Y300:CJ300" si="78">SUM(Y289:Y299)</f>
        <v>1408.7586666666668</v>
      </c>
      <c r="Z300" s="720">
        <f t="shared" si="78"/>
        <v>1346.8796666666667</v>
      </c>
      <c r="AA300" s="720">
        <f t="shared" si="78"/>
        <v>277.96300000000002</v>
      </c>
      <c r="AB300" s="720">
        <f t="shared" si="78"/>
        <v>277.96300000000002</v>
      </c>
      <c r="AC300" s="720">
        <f t="shared" si="78"/>
        <v>277.96300000000002</v>
      </c>
      <c r="AD300" s="720">
        <f t="shared" si="78"/>
        <v>277.96300000000002</v>
      </c>
      <c r="AE300" s="720">
        <f t="shared" si="78"/>
        <v>277.96300000000002</v>
      </c>
      <c r="AF300" s="720">
        <f t="shared" si="78"/>
        <v>277.96300000000002</v>
      </c>
      <c r="AG300" s="720">
        <f t="shared" si="78"/>
        <v>277.96300000000002</v>
      </c>
      <c r="AH300" s="720">
        <f t="shared" si="78"/>
        <v>1036.8796666666667</v>
      </c>
      <c r="AI300" s="720">
        <f t="shared" si="78"/>
        <v>1036.8796666666667</v>
      </c>
      <c r="AJ300" s="720">
        <f t="shared" si="78"/>
        <v>1036.8796666666667</v>
      </c>
      <c r="AK300" s="720">
        <f t="shared" si="78"/>
        <v>277.96300000000002</v>
      </c>
      <c r="AL300" s="720">
        <f t="shared" si="78"/>
        <v>277.96300000000002</v>
      </c>
      <c r="AM300" s="720">
        <f t="shared" si="78"/>
        <v>277.96300000000002</v>
      </c>
      <c r="AN300" s="720">
        <f t="shared" si="78"/>
        <v>277.96300000000002</v>
      </c>
      <c r="AO300" s="720">
        <f t="shared" si="78"/>
        <v>277.96300000000002</v>
      </c>
      <c r="AP300" s="720">
        <f t="shared" si="78"/>
        <v>277.96300000000002</v>
      </c>
      <c r="AQ300" s="720">
        <f t="shared" si="78"/>
        <v>277.96300000000002</v>
      </c>
      <c r="AR300" s="720">
        <f t="shared" si="78"/>
        <v>1036.8796666666667</v>
      </c>
      <c r="AS300" s="720">
        <f t="shared" si="78"/>
        <v>1036.8796666666667</v>
      </c>
      <c r="AT300" s="720">
        <f t="shared" si="78"/>
        <v>1036.8796666666667</v>
      </c>
      <c r="AU300" s="720">
        <f t="shared" si="78"/>
        <v>277.96300000000002</v>
      </c>
      <c r="AV300" s="720">
        <f t="shared" si="78"/>
        <v>277.96300000000002</v>
      </c>
      <c r="AW300" s="720">
        <f t="shared" si="78"/>
        <v>277.96300000000002</v>
      </c>
      <c r="AX300" s="720">
        <f t="shared" si="78"/>
        <v>277.96300000000002</v>
      </c>
      <c r="AY300" s="720">
        <f t="shared" si="78"/>
        <v>277.96300000000002</v>
      </c>
      <c r="AZ300" s="720">
        <f t="shared" si="78"/>
        <v>277.96300000000002</v>
      </c>
      <c r="BA300" s="720">
        <f t="shared" si="78"/>
        <v>277.96300000000002</v>
      </c>
      <c r="BB300" s="720">
        <f t="shared" si="78"/>
        <v>1036.8796666666667</v>
      </c>
      <c r="BC300" s="720">
        <f t="shared" si="78"/>
        <v>1036.8796666666667</v>
      </c>
      <c r="BD300" s="720">
        <f t="shared" si="78"/>
        <v>1036.8796666666667</v>
      </c>
      <c r="BE300" s="720">
        <f t="shared" si="78"/>
        <v>277.96300000000002</v>
      </c>
      <c r="BF300" s="720">
        <f t="shared" si="78"/>
        <v>277.96300000000002</v>
      </c>
      <c r="BG300" s="720">
        <f t="shared" si="78"/>
        <v>277.96300000000002</v>
      </c>
      <c r="BH300" s="720">
        <f t="shared" si="78"/>
        <v>277.96300000000002</v>
      </c>
      <c r="BI300" s="720">
        <f t="shared" si="78"/>
        <v>277.96300000000002</v>
      </c>
      <c r="BJ300" s="720">
        <f t="shared" si="78"/>
        <v>277.96300000000002</v>
      </c>
      <c r="BK300" s="720">
        <f t="shared" si="78"/>
        <v>277.96300000000002</v>
      </c>
      <c r="BL300" s="720">
        <f t="shared" si="78"/>
        <v>1036.8796666666667</v>
      </c>
      <c r="BM300" s="720">
        <f t="shared" si="78"/>
        <v>1036.8796666666667</v>
      </c>
      <c r="BN300" s="720">
        <f t="shared" si="78"/>
        <v>1036.8796666666667</v>
      </c>
      <c r="BO300" s="720">
        <f t="shared" si="78"/>
        <v>277.96300000000002</v>
      </c>
      <c r="BP300" s="720">
        <f t="shared" si="78"/>
        <v>277.96300000000002</v>
      </c>
      <c r="BQ300" s="720">
        <f t="shared" si="78"/>
        <v>277.96300000000002</v>
      </c>
      <c r="BR300" s="720">
        <f t="shared" si="78"/>
        <v>277.96300000000002</v>
      </c>
      <c r="BS300" s="720">
        <f t="shared" si="78"/>
        <v>277.96300000000002</v>
      </c>
      <c r="BT300" s="720">
        <f t="shared" si="78"/>
        <v>277.96300000000002</v>
      </c>
      <c r="BU300" s="720">
        <f t="shared" si="78"/>
        <v>277.96300000000002</v>
      </c>
      <c r="BV300" s="720">
        <f t="shared" si="78"/>
        <v>1036.8796666666667</v>
      </c>
      <c r="BW300" s="720">
        <f t="shared" si="78"/>
        <v>1036.8796666666667</v>
      </c>
      <c r="BX300" s="720">
        <f t="shared" si="78"/>
        <v>1036.8796666666667</v>
      </c>
      <c r="BY300" s="720">
        <f t="shared" si="78"/>
        <v>277.96300000000002</v>
      </c>
      <c r="BZ300" s="720">
        <f t="shared" si="78"/>
        <v>277.96300000000002</v>
      </c>
      <c r="CA300" s="720">
        <f t="shared" si="78"/>
        <v>277.96300000000002</v>
      </c>
      <c r="CB300" s="720">
        <f t="shared" si="78"/>
        <v>277.96300000000002</v>
      </c>
      <c r="CC300" s="720">
        <f t="shared" si="78"/>
        <v>277.96300000000002</v>
      </c>
      <c r="CD300" s="720">
        <f t="shared" si="78"/>
        <v>277.96300000000002</v>
      </c>
      <c r="CE300" s="720">
        <f t="shared" si="78"/>
        <v>277.96300000000002</v>
      </c>
      <c r="CF300" s="720">
        <f t="shared" si="78"/>
        <v>1036.8796666666667</v>
      </c>
      <c r="CG300" s="720">
        <f t="shared" si="78"/>
        <v>1036.8796666666667</v>
      </c>
      <c r="CH300" s="720">
        <f t="shared" si="78"/>
        <v>1036.8796666666667</v>
      </c>
      <c r="CI300" s="720">
        <f t="shared" si="78"/>
        <v>277.96300000000002</v>
      </c>
      <c r="CJ300" s="720">
        <f t="shared" si="78"/>
        <v>277.96300000000002</v>
      </c>
      <c r="CK300" s="720">
        <f t="shared" ref="CK300:DW300" si="79">SUM(CK289:CK299)</f>
        <v>277.96300000000002</v>
      </c>
      <c r="CL300" s="720">
        <f t="shared" si="79"/>
        <v>277.96300000000002</v>
      </c>
      <c r="CM300" s="720">
        <f t="shared" si="79"/>
        <v>277.96300000000002</v>
      </c>
      <c r="CN300" s="720">
        <f t="shared" si="79"/>
        <v>277.96300000000002</v>
      </c>
      <c r="CO300" s="720">
        <f t="shared" si="79"/>
        <v>277.96300000000002</v>
      </c>
      <c r="CP300" s="720">
        <f t="shared" si="79"/>
        <v>1036.8796666666667</v>
      </c>
      <c r="CQ300" s="720">
        <f t="shared" si="79"/>
        <v>1036.8796666666667</v>
      </c>
      <c r="CR300" s="720">
        <f t="shared" si="79"/>
        <v>1036.8796666666667</v>
      </c>
      <c r="CS300" s="720">
        <f t="shared" si="79"/>
        <v>277.96300000000002</v>
      </c>
      <c r="CT300" s="720">
        <f t="shared" si="79"/>
        <v>277.96300000000002</v>
      </c>
      <c r="CU300" s="720">
        <f t="shared" si="79"/>
        <v>277.96300000000002</v>
      </c>
      <c r="CV300" s="720">
        <f t="shared" si="79"/>
        <v>277.96300000000002</v>
      </c>
      <c r="CW300" s="720">
        <f t="shared" si="79"/>
        <v>277.96300000000002</v>
      </c>
      <c r="CX300" s="720">
        <f t="shared" si="79"/>
        <v>277.96300000000002</v>
      </c>
      <c r="CY300" s="721">
        <f t="shared" si="79"/>
        <v>277.96300000000002</v>
      </c>
      <c r="CZ300" s="721">
        <f t="shared" si="79"/>
        <v>0</v>
      </c>
      <c r="DA300" s="721">
        <f t="shared" si="79"/>
        <v>0</v>
      </c>
      <c r="DB300" s="721">
        <f t="shared" si="79"/>
        <v>0</v>
      </c>
      <c r="DC300" s="721">
        <f t="shared" si="79"/>
        <v>0</v>
      </c>
      <c r="DD300" s="721">
        <f t="shared" si="79"/>
        <v>0</v>
      </c>
      <c r="DE300" s="721">
        <f t="shared" si="79"/>
        <v>0</v>
      </c>
      <c r="DF300" s="721">
        <f t="shared" si="79"/>
        <v>0</v>
      </c>
      <c r="DG300" s="721">
        <f t="shared" si="79"/>
        <v>0</v>
      </c>
      <c r="DH300" s="721">
        <f t="shared" si="79"/>
        <v>0</v>
      </c>
      <c r="DI300" s="721">
        <f t="shared" si="79"/>
        <v>0</v>
      </c>
      <c r="DJ300" s="721">
        <f t="shared" si="79"/>
        <v>0</v>
      </c>
      <c r="DK300" s="721">
        <f t="shared" si="79"/>
        <v>0</v>
      </c>
      <c r="DL300" s="721">
        <f t="shared" si="79"/>
        <v>0</v>
      </c>
      <c r="DM300" s="721">
        <f t="shared" si="79"/>
        <v>0</v>
      </c>
      <c r="DN300" s="721">
        <f t="shared" si="79"/>
        <v>0</v>
      </c>
      <c r="DO300" s="721">
        <f t="shared" si="79"/>
        <v>0</v>
      </c>
      <c r="DP300" s="721">
        <f t="shared" si="79"/>
        <v>0</v>
      </c>
      <c r="DQ300" s="721">
        <f t="shared" si="79"/>
        <v>0</v>
      </c>
      <c r="DR300" s="721">
        <f t="shared" si="79"/>
        <v>0</v>
      </c>
      <c r="DS300" s="721">
        <f t="shared" si="79"/>
        <v>0</v>
      </c>
      <c r="DT300" s="721">
        <f t="shared" si="79"/>
        <v>0</v>
      </c>
      <c r="DU300" s="721">
        <f t="shared" si="79"/>
        <v>0</v>
      </c>
      <c r="DV300" s="721">
        <f t="shared" si="79"/>
        <v>0</v>
      </c>
      <c r="DW300" s="721">
        <f t="shared" si="79"/>
        <v>0</v>
      </c>
    </row>
    <row r="301" spans="2:127" ht="38.25" x14ac:dyDescent="0.2">
      <c r="B301" s="693"/>
      <c r="C301" s="830" t="s">
        <v>793</v>
      </c>
      <c r="D301" s="817" t="s">
        <v>794</v>
      </c>
      <c r="E301" s="818" t="s">
        <v>561</v>
      </c>
      <c r="F301" s="819" t="s">
        <v>780</v>
      </c>
      <c r="G301" s="820" t="s">
        <v>781</v>
      </c>
      <c r="H301" s="821" t="s">
        <v>495</v>
      </c>
      <c r="I301" s="822">
        <f>MAX(X301:AV301)</f>
        <v>1.1052999999999999</v>
      </c>
      <c r="J301" s="821">
        <f>SUMPRODUCT($X$2:$CY$2,$X301:$CY301)*365</f>
        <v>10899.441884337779</v>
      </c>
      <c r="K301" s="821">
        <f>SUMPRODUCT($X$2:$CY$2,$X302:$CY302)+SUMPRODUCT($X$2:$CY$2,$X303:$CY303)+SUMPRODUCT($X$2:$CY$2,$X304:$CY304)</f>
        <v>940.34062993643533</v>
      </c>
      <c r="L301" s="821">
        <f>SUMPRODUCT($X$2:$CY$2,$X305:$CY305) +SUMPRODUCT($X$2:$CY$2,$X306:$CY306)</f>
        <v>0</v>
      </c>
      <c r="M301" s="821">
        <f>SUMPRODUCT($X$2:$CY$2,$X307:$CY307)</f>
        <v>0</v>
      </c>
      <c r="N301" s="821">
        <f>SUMPRODUCT($X$2:$CY$2,$X310:$CY310) +SUMPRODUCT($X$2:$CY$2,$X311:$CY311)</f>
        <v>0</v>
      </c>
      <c r="O301" s="821">
        <f>SUMPRODUCT($X$2:$CY$2,$X308:$CY308) +SUMPRODUCT($X$2:$CY$2,$X309:$CY309) +SUMPRODUCT($X$2:$CY$2,$X312:$CY312)</f>
        <v>0</v>
      </c>
      <c r="P301" s="821">
        <f>SUM(K301:O301)</f>
        <v>940.34062993643533</v>
      </c>
      <c r="Q301" s="821">
        <f>(SUM(K301:M301)*100000)/(J301*1000)</f>
        <v>8.6274200084288815</v>
      </c>
      <c r="R301" s="823">
        <f>(P301*100000)/(J301*1000)</f>
        <v>8.6274200084288815</v>
      </c>
      <c r="S301" s="824" t="s">
        <v>782</v>
      </c>
      <c r="T301" s="825" t="s">
        <v>782</v>
      </c>
      <c r="U301" s="778" t="s">
        <v>496</v>
      </c>
      <c r="V301" s="708" t="s">
        <v>124</v>
      </c>
      <c r="W301" s="779" t="s">
        <v>75</v>
      </c>
      <c r="X301" s="826"/>
      <c r="Y301" s="826">
        <v>0.70930000000000004</v>
      </c>
      <c r="Z301" s="826">
        <v>0.9073</v>
      </c>
      <c r="AA301" s="826">
        <v>1.1052999999999999</v>
      </c>
      <c r="AB301" s="826">
        <v>1.1052999999999999</v>
      </c>
      <c r="AC301" s="826">
        <v>1.1052999999999999</v>
      </c>
      <c r="AD301" s="826">
        <v>1.1052999999999999</v>
      </c>
      <c r="AE301" s="826">
        <v>1.1052999999999999</v>
      </c>
      <c r="AF301" s="826">
        <v>1.1052999999999999</v>
      </c>
      <c r="AG301" s="826">
        <v>1.1052999999999999</v>
      </c>
      <c r="AH301" s="826">
        <v>1.1052999999999999</v>
      </c>
      <c r="AI301" s="826">
        <v>1.1052999999999999</v>
      </c>
      <c r="AJ301" s="826">
        <v>1.1052999999999999</v>
      </c>
      <c r="AK301" s="826">
        <v>1.1052999999999999</v>
      </c>
      <c r="AL301" s="826">
        <v>1.1052999999999999</v>
      </c>
      <c r="AM301" s="826">
        <v>1.1052999999999999</v>
      </c>
      <c r="AN301" s="826">
        <v>1.1052999999999999</v>
      </c>
      <c r="AO301" s="826">
        <v>1.1052999999999999</v>
      </c>
      <c r="AP301" s="826">
        <v>1.1052999999999999</v>
      </c>
      <c r="AQ301" s="826">
        <v>1.1052999999999999</v>
      </c>
      <c r="AR301" s="826">
        <v>1.1052999999999999</v>
      </c>
      <c r="AS301" s="826">
        <v>1.1052999999999999</v>
      </c>
      <c r="AT301" s="826">
        <v>1.1052999999999999</v>
      </c>
      <c r="AU301" s="826">
        <v>1.1052999999999999</v>
      </c>
      <c r="AV301" s="826">
        <v>1.1052999999999999</v>
      </c>
      <c r="AW301" s="826">
        <v>1.1052999999999999</v>
      </c>
      <c r="AX301" s="826">
        <v>1.1052999999999999</v>
      </c>
      <c r="AY301" s="826">
        <v>1.1052999999999999</v>
      </c>
      <c r="AZ301" s="826">
        <v>1.1052999999999999</v>
      </c>
      <c r="BA301" s="826">
        <v>1.1052999999999999</v>
      </c>
      <c r="BB301" s="826">
        <v>1.1052999999999999</v>
      </c>
      <c r="BC301" s="826">
        <v>1.1052999999999999</v>
      </c>
      <c r="BD301" s="826">
        <v>1.1052999999999999</v>
      </c>
      <c r="BE301" s="826">
        <v>1.1052999999999999</v>
      </c>
      <c r="BF301" s="826">
        <v>1.1052999999999999</v>
      </c>
      <c r="BG301" s="826">
        <v>1.1052999999999999</v>
      </c>
      <c r="BH301" s="826">
        <v>1.1052999999999999</v>
      </c>
      <c r="BI301" s="826">
        <v>1.1052999999999999</v>
      </c>
      <c r="BJ301" s="826">
        <v>1.1052999999999999</v>
      </c>
      <c r="BK301" s="826">
        <v>1.1052999999999999</v>
      </c>
      <c r="BL301" s="826">
        <v>1.1052999999999999</v>
      </c>
      <c r="BM301" s="826">
        <v>1.1052999999999999</v>
      </c>
      <c r="BN301" s="826">
        <v>1.1052999999999999</v>
      </c>
      <c r="BO301" s="826">
        <v>1.1052999999999999</v>
      </c>
      <c r="BP301" s="826">
        <v>1.1052999999999999</v>
      </c>
      <c r="BQ301" s="826">
        <v>1.1052999999999999</v>
      </c>
      <c r="BR301" s="826">
        <v>1.1052999999999999</v>
      </c>
      <c r="BS301" s="826">
        <v>1.1052999999999999</v>
      </c>
      <c r="BT301" s="826">
        <v>1.1052999999999999</v>
      </c>
      <c r="BU301" s="826">
        <v>1.1052999999999999</v>
      </c>
      <c r="BV301" s="826">
        <v>1.1052999999999999</v>
      </c>
      <c r="BW301" s="826">
        <v>1.1052999999999999</v>
      </c>
      <c r="BX301" s="826">
        <v>1.1052999999999999</v>
      </c>
      <c r="BY301" s="826">
        <v>1.1052999999999999</v>
      </c>
      <c r="BZ301" s="826">
        <v>1.1052999999999999</v>
      </c>
      <c r="CA301" s="826">
        <v>1.1052999999999999</v>
      </c>
      <c r="CB301" s="826">
        <v>1.1052999999999999</v>
      </c>
      <c r="CC301" s="826">
        <v>1.1052999999999999</v>
      </c>
      <c r="CD301" s="826">
        <v>1.1052999999999999</v>
      </c>
      <c r="CE301" s="831">
        <v>1.1052999999999999</v>
      </c>
      <c r="CF301" s="831">
        <v>1.1052999999999999</v>
      </c>
      <c r="CG301" s="831">
        <v>1.1052999999999999</v>
      </c>
      <c r="CH301" s="831">
        <v>1.1052999999999999</v>
      </c>
      <c r="CI301" s="831">
        <v>1.1052999999999999</v>
      </c>
      <c r="CJ301" s="831">
        <v>1.1052999999999999</v>
      </c>
      <c r="CK301" s="831">
        <v>1.1052999999999999</v>
      </c>
      <c r="CL301" s="831">
        <v>1.1052999999999999</v>
      </c>
      <c r="CM301" s="831">
        <v>1.1052999999999999</v>
      </c>
      <c r="CN301" s="831">
        <v>1.1052999999999999</v>
      </c>
      <c r="CO301" s="831">
        <v>1.1052999999999999</v>
      </c>
      <c r="CP301" s="831">
        <v>1.1052999999999999</v>
      </c>
      <c r="CQ301" s="831">
        <v>1.1052999999999999</v>
      </c>
      <c r="CR301" s="831">
        <v>1.1052999999999999</v>
      </c>
      <c r="CS301" s="831">
        <v>1.1052999999999999</v>
      </c>
      <c r="CT301" s="831">
        <v>1.1052999999999999</v>
      </c>
      <c r="CU301" s="831">
        <v>1.1052999999999999</v>
      </c>
      <c r="CV301" s="831">
        <v>1.1052999999999999</v>
      </c>
      <c r="CW301" s="831">
        <v>1.1052999999999999</v>
      </c>
      <c r="CX301" s="831">
        <v>1.1052999999999999</v>
      </c>
      <c r="CY301" s="832">
        <v>1.1052999999999999</v>
      </c>
      <c r="CZ301" s="831"/>
      <c r="DA301" s="831"/>
      <c r="DB301" s="831"/>
      <c r="DC301" s="831"/>
      <c r="DD301" s="831"/>
      <c r="DE301" s="831"/>
      <c r="DF301" s="831"/>
      <c r="DG301" s="831"/>
      <c r="DH301" s="831"/>
      <c r="DI301" s="831"/>
      <c r="DJ301" s="831"/>
      <c r="DK301" s="831"/>
      <c r="DL301" s="831"/>
      <c r="DM301" s="831"/>
      <c r="DN301" s="831"/>
      <c r="DO301" s="831"/>
      <c r="DP301" s="831"/>
      <c r="DQ301" s="831"/>
      <c r="DR301" s="831"/>
      <c r="DS301" s="831"/>
      <c r="DT301" s="831"/>
      <c r="DU301" s="831"/>
      <c r="DV301" s="831"/>
      <c r="DW301" s="826"/>
    </row>
    <row r="302" spans="2:127" x14ac:dyDescent="0.2">
      <c r="B302" s="694"/>
      <c r="C302" s="695"/>
      <c r="D302" s="696"/>
      <c r="E302" s="697"/>
      <c r="F302" s="697"/>
      <c r="G302" s="696"/>
      <c r="H302" s="697"/>
      <c r="I302" s="697"/>
      <c r="J302" s="697"/>
      <c r="K302" s="697"/>
      <c r="L302" s="697"/>
      <c r="M302" s="697"/>
      <c r="N302" s="697"/>
      <c r="O302" s="697"/>
      <c r="P302" s="697"/>
      <c r="Q302" s="697"/>
      <c r="R302" s="698"/>
      <c r="S302" s="697"/>
      <c r="T302" s="697"/>
      <c r="U302" s="707" t="s">
        <v>497</v>
      </c>
      <c r="V302" s="708" t="s">
        <v>124</v>
      </c>
      <c r="W302" s="779" t="s">
        <v>498</v>
      </c>
      <c r="X302" s="826">
        <v>207.97200000000001</v>
      </c>
      <c r="Y302" s="826">
        <v>144.9708</v>
      </c>
      <c r="Z302" s="826">
        <v>73.084050000000005</v>
      </c>
      <c r="AA302" s="826">
        <v>7.2426139999999997</v>
      </c>
      <c r="AB302" s="826">
        <v>7.2426139999999997</v>
      </c>
      <c r="AC302" s="826">
        <v>7.2426139999999997</v>
      </c>
      <c r="AD302" s="826">
        <v>7.2426139999999997</v>
      </c>
      <c r="AE302" s="826">
        <v>7.2426139999999997</v>
      </c>
      <c r="AF302" s="826">
        <v>7.2426139999999997</v>
      </c>
      <c r="AG302" s="826">
        <v>7.2426139999999997</v>
      </c>
      <c r="AH302" s="826">
        <v>7.2426139999999997</v>
      </c>
      <c r="AI302" s="826">
        <v>7.2426139999999997</v>
      </c>
      <c r="AJ302" s="826">
        <v>7.2426139999999997</v>
      </c>
      <c r="AK302" s="826">
        <v>7.2426139999999997</v>
      </c>
      <c r="AL302" s="826">
        <v>7.2426139999999997</v>
      </c>
      <c r="AM302" s="826">
        <v>7.2426139999999997</v>
      </c>
      <c r="AN302" s="826">
        <v>7.2426139999999997</v>
      </c>
      <c r="AO302" s="826">
        <v>7.2426139999999997</v>
      </c>
      <c r="AP302" s="826">
        <v>7.2426139999999997</v>
      </c>
      <c r="AQ302" s="826">
        <v>7.2426139999999997</v>
      </c>
      <c r="AR302" s="826">
        <v>7.2426139999999997</v>
      </c>
      <c r="AS302" s="826">
        <v>7.2426139999999997</v>
      </c>
      <c r="AT302" s="826">
        <v>7.2426139999999997</v>
      </c>
      <c r="AU302" s="826">
        <v>7.2426139999999997</v>
      </c>
      <c r="AV302" s="826">
        <v>7.2426139999999997</v>
      </c>
      <c r="AW302" s="826">
        <v>7.2426139999999997</v>
      </c>
      <c r="AX302" s="826">
        <v>7.2426139999999997</v>
      </c>
      <c r="AY302" s="826">
        <v>7.2426139999999997</v>
      </c>
      <c r="AZ302" s="826">
        <v>7.2426139999999997</v>
      </c>
      <c r="BA302" s="826">
        <v>7.2426139999999997</v>
      </c>
      <c r="BB302" s="826">
        <v>7.2426139999999997</v>
      </c>
      <c r="BC302" s="826">
        <v>7.2426139999999997</v>
      </c>
      <c r="BD302" s="826">
        <v>7.2426139999999997</v>
      </c>
      <c r="BE302" s="826">
        <v>7.2426139999999997</v>
      </c>
      <c r="BF302" s="826">
        <v>7.2426139999999997</v>
      </c>
      <c r="BG302" s="826">
        <v>7.2426139999999997</v>
      </c>
      <c r="BH302" s="826">
        <v>7.2426139999999997</v>
      </c>
      <c r="BI302" s="826">
        <v>7.2426139999999997</v>
      </c>
      <c r="BJ302" s="826">
        <v>7.2426139999999997</v>
      </c>
      <c r="BK302" s="826">
        <v>7.2426139999999997</v>
      </c>
      <c r="BL302" s="826">
        <v>7.2426139999999997</v>
      </c>
      <c r="BM302" s="826">
        <v>7.2426139999999997</v>
      </c>
      <c r="BN302" s="826">
        <v>7.2426139999999997</v>
      </c>
      <c r="BO302" s="826">
        <v>7.2426139999999997</v>
      </c>
      <c r="BP302" s="826">
        <v>7.2426139999999997</v>
      </c>
      <c r="BQ302" s="826">
        <v>7.2426139999999997</v>
      </c>
      <c r="BR302" s="826">
        <v>7.2426139999999997</v>
      </c>
      <c r="BS302" s="826">
        <v>7.2426139999999997</v>
      </c>
      <c r="BT302" s="826">
        <v>7.2426139999999997</v>
      </c>
      <c r="BU302" s="826">
        <v>7.2426139999999997</v>
      </c>
      <c r="BV302" s="826">
        <v>7.2426139999999997</v>
      </c>
      <c r="BW302" s="826">
        <v>7.2426139999999997</v>
      </c>
      <c r="BX302" s="826">
        <v>7.2426139999999997</v>
      </c>
      <c r="BY302" s="826">
        <v>7.2426139999999997</v>
      </c>
      <c r="BZ302" s="826">
        <v>7.2426139999999997</v>
      </c>
      <c r="CA302" s="826">
        <v>7.2426139999999997</v>
      </c>
      <c r="CB302" s="826">
        <v>7.2426139999999997</v>
      </c>
      <c r="CC302" s="826">
        <v>7.2426139999999997</v>
      </c>
      <c r="CD302" s="826">
        <v>7.2426139999999997</v>
      </c>
      <c r="CE302" s="831">
        <v>7.2426139999999997</v>
      </c>
      <c r="CF302" s="831">
        <v>7.2426139999999997</v>
      </c>
      <c r="CG302" s="831">
        <v>7.2426139999999997</v>
      </c>
      <c r="CH302" s="831">
        <v>7.2426139999999997</v>
      </c>
      <c r="CI302" s="831">
        <v>7.2426139999999997</v>
      </c>
      <c r="CJ302" s="831">
        <v>7.2426139999999997</v>
      </c>
      <c r="CK302" s="831">
        <v>7.2426139999999997</v>
      </c>
      <c r="CL302" s="831">
        <v>7.2426139999999997</v>
      </c>
      <c r="CM302" s="831">
        <v>7.2426139999999997</v>
      </c>
      <c r="CN302" s="831">
        <v>7.2426139999999997</v>
      </c>
      <c r="CO302" s="831">
        <v>7.2426139999999997</v>
      </c>
      <c r="CP302" s="831">
        <v>7.2426139999999997</v>
      </c>
      <c r="CQ302" s="831">
        <v>7.2426139999999997</v>
      </c>
      <c r="CR302" s="831">
        <v>7.2426139999999997</v>
      </c>
      <c r="CS302" s="831">
        <v>7.2426139999999997</v>
      </c>
      <c r="CT302" s="831">
        <v>7.2426139999999997</v>
      </c>
      <c r="CU302" s="831">
        <v>7.2426139999999997</v>
      </c>
      <c r="CV302" s="831">
        <v>7.2426139999999997</v>
      </c>
      <c r="CW302" s="831">
        <v>7.2426139999999997</v>
      </c>
      <c r="CX302" s="831">
        <v>7.2426139999999997</v>
      </c>
      <c r="CY302" s="832">
        <v>7.2426139999999997</v>
      </c>
      <c r="CZ302" s="831"/>
      <c r="DA302" s="831"/>
      <c r="DB302" s="831"/>
      <c r="DC302" s="831"/>
      <c r="DD302" s="831"/>
      <c r="DE302" s="831"/>
      <c r="DF302" s="831"/>
      <c r="DG302" s="831"/>
      <c r="DH302" s="831"/>
      <c r="DI302" s="831"/>
      <c r="DJ302" s="831"/>
      <c r="DK302" s="831"/>
      <c r="DL302" s="831"/>
      <c r="DM302" s="831"/>
      <c r="DN302" s="831"/>
      <c r="DO302" s="831"/>
      <c r="DP302" s="831"/>
      <c r="DQ302" s="831"/>
      <c r="DR302" s="831"/>
      <c r="DS302" s="831"/>
      <c r="DT302" s="831"/>
      <c r="DU302" s="831"/>
      <c r="DV302" s="831"/>
      <c r="DW302" s="826"/>
    </row>
    <row r="303" spans="2:127" x14ac:dyDescent="0.2">
      <c r="B303" s="699"/>
      <c r="C303" s="700"/>
      <c r="D303" s="701"/>
      <c r="E303" s="701"/>
      <c r="F303" s="701"/>
      <c r="G303" s="701"/>
      <c r="H303" s="701"/>
      <c r="I303" s="701"/>
      <c r="J303" s="701"/>
      <c r="K303" s="701"/>
      <c r="L303" s="701"/>
      <c r="M303" s="701"/>
      <c r="N303" s="701"/>
      <c r="O303" s="701"/>
      <c r="P303" s="701"/>
      <c r="Q303" s="701"/>
      <c r="R303" s="702"/>
      <c r="S303" s="701"/>
      <c r="T303" s="701"/>
      <c r="U303" s="707" t="s">
        <v>499</v>
      </c>
      <c r="V303" s="708" t="s">
        <v>124</v>
      </c>
      <c r="W303" s="779" t="s">
        <v>498</v>
      </c>
      <c r="X303" s="826"/>
      <c r="Y303" s="826"/>
      <c r="Z303" s="826"/>
      <c r="AA303" s="826"/>
      <c r="AB303" s="826"/>
      <c r="AC303" s="826"/>
      <c r="AD303" s="826"/>
      <c r="AE303" s="826"/>
      <c r="AF303" s="826"/>
      <c r="AG303" s="826"/>
      <c r="AH303" s="826"/>
      <c r="AI303" s="826"/>
      <c r="AJ303" s="826"/>
      <c r="AK303" s="826"/>
      <c r="AL303" s="826"/>
      <c r="AM303" s="826"/>
      <c r="AN303" s="826"/>
      <c r="AO303" s="826"/>
      <c r="AP303" s="826"/>
      <c r="AQ303" s="826"/>
      <c r="AR303" s="826"/>
      <c r="AS303" s="826"/>
      <c r="AT303" s="826"/>
      <c r="AU303" s="826"/>
      <c r="AV303" s="826"/>
      <c r="AW303" s="826"/>
      <c r="AX303" s="826"/>
      <c r="AY303" s="826"/>
      <c r="AZ303" s="826"/>
      <c r="BA303" s="826"/>
      <c r="BB303" s="826"/>
      <c r="BC303" s="826"/>
      <c r="BD303" s="826"/>
      <c r="BE303" s="826"/>
      <c r="BF303" s="826"/>
      <c r="BG303" s="826"/>
      <c r="BH303" s="826"/>
      <c r="BI303" s="826"/>
      <c r="BJ303" s="826"/>
      <c r="BK303" s="826"/>
      <c r="BL303" s="826"/>
      <c r="BM303" s="826"/>
      <c r="BN303" s="826"/>
      <c r="BO303" s="826"/>
      <c r="BP303" s="826"/>
      <c r="BQ303" s="826"/>
      <c r="BR303" s="826"/>
      <c r="BS303" s="826"/>
      <c r="BT303" s="826"/>
      <c r="BU303" s="826"/>
      <c r="BV303" s="826"/>
      <c r="BW303" s="826"/>
      <c r="BX303" s="826"/>
      <c r="BY303" s="826"/>
      <c r="BZ303" s="826"/>
      <c r="CA303" s="826"/>
      <c r="CB303" s="826"/>
      <c r="CC303" s="826"/>
      <c r="CD303" s="826"/>
      <c r="CE303" s="831"/>
      <c r="CF303" s="831"/>
      <c r="CG303" s="831"/>
      <c r="CH303" s="831"/>
      <c r="CI303" s="831"/>
      <c r="CJ303" s="831"/>
      <c r="CK303" s="831"/>
      <c r="CL303" s="831"/>
      <c r="CM303" s="831"/>
      <c r="CN303" s="831"/>
      <c r="CO303" s="831"/>
      <c r="CP303" s="831"/>
      <c r="CQ303" s="831"/>
      <c r="CR303" s="831"/>
      <c r="CS303" s="831"/>
      <c r="CT303" s="831"/>
      <c r="CU303" s="831"/>
      <c r="CV303" s="831"/>
      <c r="CW303" s="831"/>
      <c r="CX303" s="831"/>
      <c r="CY303" s="832"/>
      <c r="CZ303" s="831"/>
      <c r="DA303" s="831"/>
      <c r="DB303" s="831"/>
      <c r="DC303" s="831"/>
      <c r="DD303" s="831"/>
      <c r="DE303" s="831"/>
      <c r="DF303" s="831"/>
      <c r="DG303" s="831"/>
      <c r="DH303" s="831"/>
      <c r="DI303" s="831"/>
      <c r="DJ303" s="831"/>
      <c r="DK303" s="831"/>
      <c r="DL303" s="831"/>
      <c r="DM303" s="831"/>
      <c r="DN303" s="831"/>
      <c r="DO303" s="831"/>
      <c r="DP303" s="831"/>
      <c r="DQ303" s="831"/>
      <c r="DR303" s="831"/>
      <c r="DS303" s="831"/>
      <c r="DT303" s="831"/>
      <c r="DU303" s="831"/>
      <c r="DV303" s="831"/>
      <c r="DW303" s="826"/>
    </row>
    <row r="304" spans="2:127" x14ac:dyDescent="0.2">
      <c r="B304" s="699"/>
      <c r="C304" s="700"/>
      <c r="D304" s="701"/>
      <c r="E304" s="701"/>
      <c r="F304" s="701"/>
      <c r="G304" s="701"/>
      <c r="H304" s="701"/>
      <c r="I304" s="701"/>
      <c r="J304" s="701"/>
      <c r="K304" s="701"/>
      <c r="L304" s="701"/>
      <c r="M304" s="701"/>
      <c r="N304" s="701"/>
      <c r="O304" s="701"/>
      <c r="P304" s="701"/>
      <c r="Q304" s="701"/>
      <c r="R304" s="702"/>
      <c r="S304" s="701"/>
      <c r="T304" s="701"/>
      <c r="U304" s="707" t="s">
        <v>772</v>
      </c>
      <c r="V304" s="708" t="s">
        <v>124</v>
      </c>
      <c r="W304" s="779" t="s">
        <v>498</v>
      </c>
      <c r="X304" s="826">
        <v>7.4869919999999999</v>
      </c>
      <c r="Y304" s="826">
        <v>10.006991999999999</v>
      </c>
      <c r="Z304" s="826">
        <v>12.094992</v>
      </c>
      <c r="AA304" s="826">
        <v>12.094992</v>
      </c>
      <c r="AB304" s="826">
        <v>12.094992</v>
      </c>
      <c r="AC304" s="826">
        <v>12.094992</v>
      </c>
      <c r="AD304" s="826">
        <v>12.094992</v>
      </c>
      <c r="AE304" s="826">
        <v>12.094992</v>
      </c>
      <c r="AF304" s="826">
        <v>12.094992</v>
      </c>
      <c r="AG304" s="826">
        <v>12.094992</v>
      </c>
      <c r="AH304" s="826">
        <v>12.094992</v>
      </c>
      <c r="AI304" s="826">
        <v>12.094992</v>
      </c>
      <c r="AJ304" s="826">
        <v>12.094992</v>
      </c>
      <c r="AK304" s="826">
        <v>12.094992</v>
      </c>
      <c r="AL304" s="826">
        <v>12.094992</v>
      </c>
      <c r="AM304" s="826">
        <v>12.094992</v>
      </c>
      <c r="AN304" s="826">
        <v>12.094992</v>
      </c>
      <c r="AO304" s="826">
        <v>12.094992</v>
      </c>
      <c r="AP304" s="826">
        <v>12.094992</v>
      </c>
      <c r="AQ304" s="826">
        <v>12.094992</v>
      </c>
      <c r="AR304" s="826">
        <v>12.094992</v>
      </c>
      <c r="AS304" s="826">
        <v>12.094992</v>
      </c>
      <c r="AT304" s="826">
        <v>12.094992</v>
      </c>
      <c r="AU304" s="826">
        <v>12.094992</v>
      </c>
      <c r="AV304" s="826">
        <v>12.094992</v>
      </c>
      <c r="AW304" s="826">
        <v>12.094992</v>
      </c>
      <c r="AX304" s="826">
        <v>12.094992</v>
      </c>
      <c r="AY304" s="826">
        <v>12.094992</v>
      </c>
      <c r="AZ304" s="826">
        <v>12.094992</v>
      </c>
      <c r="BA304" s="826">
        <v>12.094992</v>
      </c>
      <c r="BB304" s="826">
        <v>12.094992</v>
      </c>
      <c r="BC304" s="826">
        <v>12.094992</v>
      </c>
      <c r="BD304" s="826">
        <v>12.094992</v>
      </c>
      <c r="BE304" s="826">
        <v>12.094992</v>
      </c>
      <c r="BF304" s="826">
        <v>12.094992</v>
      </c>
      <c r="BG304" s="826">
        <v>12.094992</v>
      </c>
      <c r="BH304" s="826">
        <v>12.094992</v>
      </c>
      <c r="BI304" s="826">
        <v>12.094992</v>
      </c>
      <c r="BJ304" s="826">
        <v>12.094992</v>
      </c>
      <c r="BK304" s="826">
        <v>12.094992</v>
      </c>
      <c r="BL304" s="826">
        <v>12.094992</v>
      </c>
      <c r="BM304" s="826">
        <v>12.094992</v>
      </c>
      <c r="BN304" s="826">
        <v>12.094992</v>
      </c>
      <c r="BO304" s="826">
        <v>12.094992</v>
      </c>
      <c r="BP304" s="826">
        <v>12.094992</v>
      </c>
      <c r="BQ304" s="826">
        <v>12.094992</v>
      </c>
      <c r="BR304" s="826">
        <v>12.094992</v>
      </c>
      <c r="BS304" s="826">
        <v>12.094992</v>
      </c>
      <c r="BT304" s="826">
        <v>12.094992</v>
      </c>
      <c r="BU304" s="826">
        <v>12.094992</v>
      </c>
      <c r="BV304" s="826">
        <v>12.094992</v>
      </c>
      <c r="BW304" s="826">
        <v>12.094992</v>
      </c>
      <c r="BX304" s="826">
        <v>12.094992</v>
      </c>
      <c r="BY304" s="826">
        <v>12.094992</v>
      </c>
      <c r="BZ304" s="826">
        <v>12.094992</v>
      </c>
      <c r="CA304" s="826">
        <v>12.094992</v>
      </c>
      <c r="CB304" s="826">
        <v>12.094992</v>
      </c>
      <c r="CC304" s="826">
        <v>12.094992</v>
      </c>
      <c r="CD304" s="826">
        <v>12.094992</v>
      </c>
      <c r="CE304" s="831">
        <v>12.094992</v>
      </c>
      <c r="CF304" s="831">
        <v>12.094992</v>
      </c>
      <c r="CG304" s="831">
        <v>12.094992</v>
      </c>
      <c r="CH304" s="831">
        <v>12.094992</v>
      </c>
      <c r="CI304" s="831">
        <v>12.094992</v>
      </c>
      <c r="CJ304" s="831">
        <v>12.094992</v>
      </c>
      <c r="CK304" s="831">
        <v>12.094992</v>
      </c>
      <c r="CL304" s="831">
        <v>12.094992</v>
      </c>
      <c r="CM304" s="831">
        <v>12.094992</v>
      </c>
      <c r="CN304" s="831">
        <v>12.094992</v>
      </c>
      <c r="CO304" s="831">
        <v>12.094992</v>
      </c>
      <c r="CP304" s="831">
        <v>12.094992</v>
      </c>
      <c r="CQ304" s="831">
        <v>12.094992</v>
      </c>
      <c r="CR304" s="831">
        <v>12.094992</v>
      </c>
      <c r="CS304" s="831">
        <v>12.094992</v>
      </c>
      <c r="CT304" s="831">
        <v>12.094992</v>
      </c>
      <c r="CU304" s="831">
        <v>12.094992</v>
      </c>
      <c r="CV304" s="831">
        <v>12.094992</v>
      </c>
      <c r="CW304" s="831">
        <v>12.094992</v>
      </c>
      <c r="CX304" s="831">
        <v>12.094992</v>
      </c>
      <c r="CY304" s="832">
        <v>12.094992</v>
      </c>
      <c r="CZ304" s="831"/>
      <c r="DA304" s="831"/>
      <c r="DB304" s="831"/>
      <c r="DC304" s="831"/>
      <c r="DD304" s="831"/>
      <c r="DE304" s="831"/>
      <c r="DF304" s="831"/>
      <c r="DG304" s="831"/>
      <c r="DH304" s="831"/>
      <c r="DI304" s="831"/>
      <c r="DJ304" s="831"/>
      <c r="DK304" s="831"/>
      <c r="DL304" s="831"/>
      <c r="DM304" s="831"/>
      <c r="DN304" s="831"/>
      <c r="DO304" s="831"/>
      <c r="DP304" s="831"/>
      <c r="DQ304" s="831"/>
      <c r="DR304" s="831"/>
      <c r="DS304" s="831"/>
      <c r="DT304" s="831"/>
      <c r="DU304" s="831"/>
      <c r="DV304" s="831"/>
      <c r="DW304" s="826"/>
    </row>
    <row r="305" spans="2:127" x14ac:dyDescent="0.2">
      <c r="B305" s="703"/>
      <c r="C305" s="827"/>
      <c r="D305" s="809"/>
      <c r="E305" s="809"/>
      <c r="F305" s="809"/>
      <c r="G305" s="809"/>
      <c r="H305" s="809"/>
      <c r="I305" s="809"/>
      <c r="J305" s="809"/>
      <c r="K305" s="809"/>
      <c r="L305" s="809"/>
      <c r="M305" s="809"/>
      <c r="N305" s="809"/>
      <c r="O305" s="809"/>
      <c r="P305" s="809"/>
      <c r="Q305" s="809"/>
      <c r="R305" s="828"/>
      <c r="S305" s="809"/>
      <c r="T305" s="809"/>
      <c r="U305" s="707" t="s">
        <v>500</v>
      </c>
      <c r="V305" s="708" t="s">
        <v>124</v>
      </c>
      <c r="W305" s="709" t="s">
        <v>498</v>
      </c>
      <c r="X305" s="826"/>
      <c r="Y305" s="826"/>
      <c r="Z305" s="826"/>
      <c r="AA305" s="826"/>
      <c r="AB305" s="826"/>
      <c r="AC305" s="826"/>
      <c r="AD305" s="826"/>
      <c r="AE305" s="826"/>
      <c r="AF305" s="826"/>
      <c r="AG305" s="826"/>
      <c r="AH305" s="826"/>
      <c r="AI305" s="826"/>
      <c r="AJ305" s="826"/>
      <c r="AK305" s="826"/>
      <c r="AL305" s="826"/>
      <c r="AM305" s="826"/>
      <c r="AN305" s="826"/>
      <c r="AO305" s="826"/>
      <c r="AP305" s="826"/>
      <c r="AQ305" s="826"/>
      <c r="AR305" s="826"/>
      <c r="AS305" s="826"/>
      <c r="AT305" s="826"/>
      <c r="AU305" s="826"/>
      <c r="AV305" s="826"/>
      <c r="AW305" s="826"/>
      <c r="AX305" s="826"/>
      <c r="AY305" s="826"/>
      <c r="AZ305" s="826"/>
      <c r="BA305" s="826"/>
      <c r="BB305" s="826"/>
      <c r="BC305" s="826"/>
      <c r="BD305" s="826"/>
      <c r="BE305" s="826"/>
      <c r="BF305" s="826"/>
      <c r="BG305" s="826"/>
      <c r="BH305" s="826"/>
      <c r="BI305" s="826"/>
      <c r="BJ305" s="826"/>
      <c r="BK305" s="826"/>
      <c r="BL305" s="826"/>
      <c r="BM305" s="826"/>
      <c r="BN305" s="826"/>
      <c r="BO305" s="826"/>
      <c r="BP305" s="826"/>
      <c r="BQ305" s="826"/>
      <c r="BR305" s="826"/>
      <c r="BS305" s="826"/>
      <c r="BT305" s="826"/>
      <c r="BU305" s="826"/>
      <c r="BV305" s="826"/>
      <c r="BW305" s="826"/>
      <c r="BX305" s="826"/>
      <c r="BY305" s="826"/>
      <c r="BZ305" s="826"/>
      <c r="CA305" s="826"/>
      <c r="CB305" s="826"/>
      <c r="CC305" s="826"/>
      <c r="CD305" s="826"/>
      <c r="CE305" s="831"/>
      <c r="CF305" s="831"/>
      <c r="CG305" s="831"/>
      <c r="CH305" s="831"/>
      <c r="CI305" s="831"/>
      <c r="CJ305" s="831"/>
      <c r="CK305" s="831"/>
      <c r="CL305" s="831"/>
      <c r="CM305" s="831"/>
      <c r="CN305" s="831"/>
      <c r="CO305" s="831"/>
      <c r="CP305" s="831"/>
      <c r="CQ305" s="831"/>
      <c r="CR305" s="831"/>
      <c r="CS305" s="831"/>
      <c r="CT305" s="831"/>
      <c r="CU305" s="831"/>
      <c r="CV305" s="831"/>
      <c r="CW305" s="831"/>
      <c r="CX305" s="831"/>
      <c r="CY305" s="832"/>
      <c r="CZ305" s="831"/>
      <c r="DA305" s="831"/>
      <c r="DB305" s="831"/>
      <c r="DC305" s="831"/>
      <c r="DD305" s="831"/>
      <c r="DE305" s="831"/>
      <c r="DF305" s="831"/>
      <c r="DG305" s="831"/>
      <c r="DH305" s="831"/>
      <c r="DI305" s="831"/>
      <c r="DJ305" s="831"/>
      <c r="DK305" s="831"/>
      <c r="DL305" s="831"/>
      <c r="DM305" s="831"/>
      <c r="DN305" s="831"/>
      <c r="DO305" s="831"/>
      <c r="DP305" s="831"/>
      <c r="DQ305" s="831"/>
      <c r="DR305" s="831"/>
      <c r="DS305" s="831"/>
      <c r="DT305" s="831"/>
      <c r="DU305" s="831"/>
      <c r="DV305" s="831"/>
      <c r="DW305" s="826"/>
    </row>
    <row r="306" spans="2:127" x14ac:dyDescent="0.2">
      <c r="B306" s="704"/>
      <c r="C306" s="705"/>
      <c r="D306" s="651"/>
      <c r="E306" s="651"/>
      <c r="F306" s="651"/>
      <c r="G306" s="651"/>
      <c r="H306" s="651"/>
      <c r="I306" s="651"/>
      <c r="J306" s="651"/>
      <c r="K306" s="651"/>
      <c r="L306" s="651"/>
      <c r="M306" s="651"/>
      <c r="N306" s="651"/>
      <c r="O306" s="651"/>
      <c r="P306" s="651"/>
      <c r="Q306" s="651"/>
      <c r="R306" s="706"/>
      <c r="S306" s="651"/>
      <c r="T306" s="651"/>
      <c r="U306" s="707" t="s">
        <v>501</v>
      </c>
      <c r="V306" s="708" t="s">
        <v>124</v>
      </c>
      <c r="W306" s="709" t="s">
        <v>498</v>
      </c>
      <c r="X306" s="826"/>
      <c r="Y306" s="826"/>
      <c r="Z306" s="826"/>
      <c r="AA306" s="826"/>
      <c r="AB306" s="826"/>
      <c r="AC306" s="826"/>
      <c r="AD306" s="826"/>
      <c r="AE306" s="826"/>
      <c r="AF306" s="826"/>
      <c r="AG306" s="826"/>
      <c r="AH306" s="826"/>
      <c r="AI306" s="826"/>
      <c r="AJ306" s="826"/>
      <c r="AK306" s="826"/>
      <c r="AL306" s="826"/>
      <c r="AM306" s="826"/>
      <c r="AN306" s="826"/>
      <c r="AO306" s="826"/>
      <c r="AP306" s="826"/>
      <c r="AQ306" s="826"/>
      <c r="AR306" s="826"/>
      <c r="AS306" s="826"/>
      <c r="AT306" s="826"/>
      <c r="AU306" s="826"/>
      <c r="AV306" s="826"/>
      <c r="AW306" s="826"/>
      <c r="AX306" s="826"/>
      <c r="AY306" s="826"/>
      <c r="AZ306" s="826"/>
      <c r="BA306" s="826"/>
      <c r="BB306" s="826"/>
      <c r="BC306" s="826"/>
      <c r="BD306" s="826"/>
      <c r="BE306" s="826"/>
      <c r="BF306" s="826"/>
      <c r="BG306" s="826"/>
      <c r="BH306" s="826"/>
      <c r="BI306" s="826"/>
      <c r="BJ306" s="826"/>
      <c r="BK306" s="826"/>
      <c r="BL306" s="826"/>
      <c r="BM306" s="826"/>
      <c r="BN306" s="826"/>
      <c r="BO306" s="826"/>
      <c r="BP306" s="826"/>
      <c r="BQ306" s="826"/>
      <c r="BR306" s="826"/>
      <c r="BS306" s="826"/>
      <c r="BT306" s="826"/>
      <c r="BU306" s="826"/>
      <c r="BV306" s="826"/>
      <c r="BW306" s="826"/>
      <c r="BX306" s="826"/>
      <c r="BY306" s="826"/>
      <c r="BZ306" s="826"/>
      <c r="CA306" s="826"/>
      <c r="CB306" s="826"/>
      <c r="CC306" s="826"/>
      <c r="CD306" s="826"/>
      <c r="CE306" s="826"/>
      <c r="CF306" s="826"/>
      <c r="CG306" s="826"/>
      <c r="CH306" s="826"/>
      <c r="CI306" s="826"/>
      <c r="CJ306" s="826"/>
      <c r="CK306" s="826"/>
      <c r="CL306" s="826"/>
      <c r="CM306" s="826"/>
      <c r="CN306" s="826"/>
      <c r="CO306" s="826"/>
      <c r="CP306" s="826"/>
      <c r="CQ306" s="826"/>
      <c r="CR306" s="826"/>
      <c r="CS306" s="826"/>
      <c r="CT306" s="826"/>
      <c r="CU306" s="826"/>
      <c r="CV306" s="826"/>
      <c r="CW306" s="826"/>
      <c r="CX306" s="826"/>
      <c r="CY306" s="832"/>
      <c r="CZ306" s="831"/>
      <c r="DA306" s="826"/>
      <c r="DB306" s="826"/>
      <c r="DC306" s="826"/>
      <c r="DD306" s="826"/>
      <c r="DE306" s="826"/>
      <c r="DF306" s="826"/>
      <c r="DG306" s="826"/>
      <c r="DH306" s="826"/>
      <c r="DI306" s="826"/>
      <c r="DJ306" s="826"/>
      <c r="DK306" s="826"/>
      <c r="DL306" s="826"/>
      <c r="DM306" s="826"/>
      <c r="DN306" s="826"/>
      <c r="DO306" s="826"/>
      <c r="DP306" s="826"/>
      <c r="DQ306" s="826"/>
      <c r="DR306" s="826"/>
      <c r="DS306" s="826"/>
      <c r="DT306" s="826"/>
      <c r="DU306" s="826"/>
      <c r="DV306" s="826"/>
      <c r="DW306" s="826"/>
    </row>
    <row r="307" spans="2:127" x14ac:dyDescent="0.2">
      <c r="B307" s="704"/>
      <c r="C307" s="705"/>
      <c r="D307" s="651"/>
      <c r="E307" s="651"/>
      <c r="F307" s="651"/>
      <c r="G307" s="651"/>
      <c r="H307" s="651"/>
      <c r="I307" s="651"/>
      <c r="J307" s="651"/>
      <c r="K307" s="651"/>
      <c r="L307" s="651"/>
      <c r="M307" s="651"/>
      <c r="N307" s="651"/>
      <c r="O307" s="651"/>
      <c r="P307" s="651"/>
      <c r="Q307" s="651"/>
      <c r="R307" s="706"/>
      <c r="S307" s="651"/>
      <c r="T307" s="651"/>
      <c r="U307" s="710" t="s">
        <v>502</v>
      </c>
      <c r="V307" s="711" t="s">
        <v>124</v>
      </c>
      <c r="W307" s="709" t="s">
        <v>498</v>
      </c>
      <c r="X307" s="826"/>
      <c r="Y307" s="826"/>
      <c r="Z307" s="826"/>
      <c r="AA307" s="826"/>
      <c r="AB307" s="826"/>
      <c r="AC307" s="826"/>
      <c r="AD307" s="826"/>
      <c r="AE307" s="826"/>
      <c r="AF307" s="826"/>
      <c r="AG307" s="826"/>
      <c r="AH307" s="826"/>
      <c r="AI307" s="826"/>
      <c r="AJ307" s="826"/>
      <c r="AK307" s="826"/>
      <c r="AL307" s="826"/>
      <c r="AM307" s="826"/>
      <c r="AN307" s="826"/>
      <c r="AO307" s="826"/>
      <c r="AP307" s="826"/>
      <c r="AQ307" s="826"/>
      <c r="AR307" s="826"/>
      <c r="AS307" s="826"/>
      <c r="AT307" s="826"/>
      <c r="AU307" s="826"/>
      <c r="AV307" s="826"/>
      <c r="AW307" s="826"/>
      <c r="AX307" s="826"/>
      <c r="AY307" s="826"/>
      <c r="AZ307" s="826"/>
      <c r="BA307" s="826"/>
      <c r="BB307" s="826"/>
      <c r="BC307" s="826"/>
      <c r="BD307" s="826"/>
      <c r="BE307" s="826"/>
      <c r="BF307" s="826"/>
      <c r="BG307" s="826"/>
      <c r="BH307" s="826"/>
      <c r="BI307" s="826"/>
      <c r="BJ307" s="826"/>
      <c r="BK307" s="826"/>
      <c r="BL307" s="826"/>
      <c r="BM307" s="826"/>
      <c r="BN307" s="826"/>
      <c r="BO307" s="826"/>
      <c r="BP307" s="826"/>
      <c r="BQ307" s="826"/>
      <c r="BR307" s="826"/>
      <c r="BS307" s="826"/>
      <c r="BT307" s="826"/>
      <c r="BU307" s="826"/>
      <c r="BV307" s="826"/>
      <c r="BW307" s="826"/>
      <c r="BX307" s="826"/>
      <c r="BY307" s="826"/>
      <c r="BZ307" s="826"/>
      <c r="CA307" s="826"/>
      <c r="CB307" s="826"/>
      <c r="CC307" s="826"/>
      <c r="CD307" s="826"/>
      <c r="CE307" s="826"/>
      <c r="CF307" s="826"/>
      <c r="CG307" s="826"/>
      <c r="CH307" s="826"/>
      <c r="CI307" s="826"/>
      <c r="CJ307" s="826"/>
      <c r="CK307" s="826"/>
      <c r="CL307" s="826"/>
      <c r="CM307" s="826"/>
      <c r="CN307" s="826"/>
      <c r="CO307" s="826"/>
      <c r="CP307" s="826"/>
      <c r="CQ307" s="826"/>
      <c r="CR307" s="826"/>
      <c r="CS307" s="826"/>
      <c r="CT307" s="826"/>
      <c r="CU307" s="826"/>
      <c r="CV307" s="826"/>
      <c r="CW307" s="826"/>
      <c r="CX307" s="826"/>
      <c r="CY307" s="832"/>
      <c r="CZ307" s="831"/>
      <c r="DA307" s="826"/>
      <c r="DB307" s="826"/>
      <c r="DC307" s="826"/>
      <c r="DD307" s="826"/>
      <c r="DE307" s="826"/>
      <c r="DF307" s="826"/>
      <c r="DG307" s="826"/>
      <c r="DH307" s="826"/>
      <c r="DI307" s="826"/>
      <c r="DJ307" s="826"/>
      <c r="DK307" s="826"/>
      <c r="DL307" s="826"/>
      <c r="DM307" s="826"/>
      <c r="DN307" s="826"/>
      <c r="DO307" s="826"/>
      <c r="DP307" s="826"/>
      <c r="DQ307" s="826"/>
      <c r="DR307" s="826"/>
      <c r="DS307" s="826"/>
      <c r="DT307" s="826"/>
      <c r="DU307" s="826"/>
      <c r="DV307" s="826"/>
      <c r="DW307" s="826"/>
    </row>
    <row r="308" spans="2:127" x14ac:dyDescent="0.2">
      <c r="B308" s="704"/>
      <c r="C308" s="705"/>
      <c r="D308" s="651"/>
      <c r="E308" s="651"/>
      <c r="F308" s="651"/>
      <c r="G308" s="651"/>
      <c r="H308" s="651"/>
      <c r="I308" s="651"/>
      <c r="J308" s="651"/>
      <c r="K308" s="651"/>
      <c r="L308" s="651"/>
      <c r="M308" s="651"/>
      <c r="N308" s="651"/>
      <c r="O308" s="651"/>
      <c r="P308" s="651"/>
      <c r="Q308" s="651"/>
      <c r="R308" s="706"/>
      <c r="S308" s="651"/>
      <c r="T308" s="651"/>
      <c r="U308" s="707" t="s">
        <v>503</v>
      </c>
      <c r="V308" s="708" t="s">
        <v>124</v>
      </c>
      <c r="W308" s="709" t="s">
        <v>498</v>
      </c>
      <c r="X308" s="826"/>
      <c r="Y308" s="826"/>
      <c r="Z308" s="826"/>
      <c r="AA308" s="826"/>
      <c r="AB308" s="826"/>
      <c r="AC308" s="826"/>
      <c r="AD308" s="826"/>
      <c r="AE308" s="826"/>
      <c r="AF308" s="826"/>
      <c r="AG308" s="826"/>
      <c r="AH308" s="826"/>
      <c r="AI308" s="826"/>
      <c r="AJ308" s="826"/>
      <c r="AK308" s="826"/>
      <c r="AL308" s="826"/>
      <c r="AM308" s="826"/>
      <c r="AN308" s="826"/>
      <c r="AO308" s="826"/>
      <c r="AP308" s="826"/>
      <c r="AQ308" s="826"/>
      <c r="AR308" s="826"/>
      <c r="AS308" s="826"/>
      <c r="AT308" s="826"/>
      <c r="AU308" s="826"/>
      <c r="AV308" s="826"/>
      <c r="AW308" s="826"/>
      <c r="AX308" s="826"/>
      <c r="AY308" s="826"/>
      <c r="AZ308" s="826"/>
      <c r="BA308" s="826"/>
      <c r="BB308" s="826"/>
      <c r="BC308" s="826"/>
      <c r="BD308" s="826"/>
      <c r="BE308" s="826"/>
      <c r="BF308" s="826"/>
      <c r="BG308" s="826"/>
      <c r="BH308" s="826"/>
      <c r="BI308" s="826"/>
      <c r="BJ308" s="826"/>
      <c r="BK308" s="826"/>
      <c r="BL308" s="826"/>
      <c r="BM308" s="826"/>
      <c r="BN308" s="826"/>
      <c r="BO308" s="826"/>
      <c r="BP308" s="826"/>
      <c r="BQ308" s="826"/>
      <c r="BR308" s="826"/>
      <c r="BS308" s="826"/>
      <c r="BT308" s="826"/>
      <c r="BU308" s="826"/>
      <c r="BV308" s="826"/>
      <c r="BW308" s="826"/>
      <c r="BX308" s="826"/>
      <c r="BY308" s="826"/>
      <c r="BZ308" s="826"/>
      <c r="CA308" s="826"/>
      <c r="CB308" s="826"/>
      <c r="CC308" s="826"/>
      <c r="CD308" s="826"/>
      <c r="CE308" s="826"/>
      <c r="CF308" s="826"/>
      <c r="CG308" s="826"/>
      <c r="CH308" s="826"/>
      <c r="CI308" s="826"/>
      <c r="CJ308" s="826"/>
      <c r="CK308" s="826"/>
      <c r="CL308" s="826"/>
      <c r="CM308" s="826"/>
      <c r="CN308" s="826"/>
      <c r="CO308" s="826"/>
      <c r="CP308" s="826"/>
      <c r="CQ308" s="826"/>
      <c r="CR308" s="826"/>
      <c r="CS308" s="826"/>
      <c r="CT308" s="826"/>
      <c r="CU308" s="826"/>
      <c r="CV308" s="826"/>
      <c r="CW308" s="826"/>
      <c r="CX308" s="826"/>
      <c r="CY308" s="832"/>
      <c r="CZ308" s="831"/>
      <c r="DA308" s="826"/>
      <c r="DB308" s="826"/>
      <c r="DC308" s="826"/>
      <c r="DD308" s="826"/>
      <c r="DE308" s="826"/>
      <c r="DF308" s="826"/>
      <c r="DG308" s="826"/>
      <c r="DH308" s="826"/>
      <c r="DI308" s="826"/>
      <c r="DJ308" s="826"/>
      <c r="DK308" s="826"/>
      <c r="DL308" s="826"/>
      <c r="DM308" s="826"/>
      <c r="DN308" s="826"/>
      <c r="DO308" s="826"/>
      <c r="DP308" s="826"/>
      <c r="DQ308" s="826"/>
      <c r="DR308" s="826"/>
      <c r="DS308" s="826"/>
      <c r="DT308" s="826"/>
      <c r="DU308" s="826"/>
      <c r="DV308" s="826"/>
      <c r="DW308" s="826"/>
    </row>
    <row r="309" spans="2:127" x14ac:dyDescent="0.2">
      <c r="B309" s="829"/>
      <c r="C309" s="705"/>
      <c r="D309" s="651"/>
      <c r="E309" s="651"/>
      <c r="F309" s="651"/>
      <c r="G309" s="651"/>
      <c r="H309" s="651"/>
      <c r="I309" s="651"/>
      <c r="J309" s="651"/>
      <c r="K309" s="651"/>
      <c r="L309" s="651"/>
      <c r="M309" s="651"/>
      <c r="N309" s="651"/>
      <c r="O309" s="651"/>
      <c r="P309" s="651"/>
      <c r="Q309" s="651"/>
      <c r="R309" s="706"/>
      <c r="S309" s="651"/>
      <c r="T309" s="651"/>
      <c r="U309" s="707" t="s">
        <v>504</v>
      </c>
      <c r="V309" s="708" t="s">
        <v>124</v>
      </c>
      <c r="W309" s="709" t="s">
        <v>498</v>
      </c>
      <c r="X309" s="826"/>
      <c r="Y309" s="826"/>
      <c r="Z309" s="826"/>
      <c r="AA309" s="826"/>
      <c r="AB309" s="826"/>
      <c r="AC309" s="826"/>
      <c r="AD309" s="826"/>
      <c r="AE309" s="826"/>
      <c r="AF309" s="826"/>
      <c r="AG309" s="826"/>
      <c r="AH309" s="826"/>
      <c r="AI309" s="826"/>
      <c r="AJ309" s="826"/>
      <c r="AK309" s="826"/>
      <c r="AL309" s="826"/>
      <c r="AM309" s="826"/>
      <c r="AN309" s="826"/>
      <c r="AO309" s="826"/>
      <c r="AP309" s="826"/>
      <c r="AQ309" s="826"/>
      <c r="AR309" s="826"/>
      <c r="AS309" s="826"/>
      <c r="AT309" s="826"/>
      <c r="AU309" s="826"/>
      <c r="AV309" s="826"/>
      <c r="AW309" s="826"/>
      <c r="AX309" s="826"/>
      <c r="AY309" s="826"/>
      <c r="AZ309" s="826"/>
      <c r="BA309" s="826"/>
      <c r="BB309" s="826"/>
      <c r="BC309" s="826"/>
      <c r="BD309" s="826"/>
      <c r="BE309" s="826"/>
      <c r="BF309" s="826"/>
      <c r="BG309" s="826"/>
      <c r="BH309" s="826"/>
      <c r="BI309" s="826"/>
      <c r="BJ309" s="826"/>
      <c r="BK309" s="826"/>
      <c r="BL309" s="826"/>
      <c r="BM309" s="826"/>
      <c r="BN309" s="826"/>
      <c r="BO309" s="826"/>
      <c r="BP309" s="826"/>
      <c r="BQ309" s="826"/>
      <c r="BR309" s="826"/>
      <c r="BS309" s="826"/>
      <c r="BT309" s="826"/>
      <c r="BU309" s="826"/>
      <c r="BV309" s="826"/>
      <c r="BW309" s="826"/>
      <c r="BX309" s="826"/>
      <c r="BY309" s="826"/>
      <c r="BZ309" s="826"/>
      <c r="CA309" s="826"/>
      <c r="CB309" s="826"/>
      <c r="CC309" s="826"/>
      <c r="CD309" s="826"/>
      <c r="CE309" s="826"/>
      <c r="CF309" s="826"/>
      <c r="CG309" s="826"/>
      <c r="CH309" s="826"/>
      <c r="CI309" s="826"/>
      <c r="CJ309" s="826"/>
      <c r="CK309" s="826"/>
      <c r="CL309" s="826"/>
      <c r="CM309" s="826"/>
      <c r="CN309" s="826"/>
      <c r="CO309" s="826"/>
      <c r="CP309" s="826"/>
      <c r="CQ309" s="826"/>
      <c r="CR309" s="826"/>
      <c r="CS309" s="826"/>
      <c r="CT309" s="826"/>
      <c r="CU309" s="826"/>
      <c r="CV309" s="826"/>
      <c r="CW309" s="826"/>
      <c r="CX309" s="826"/>
      <c r="CY309" s="832"/>
      <c r="CZ309" s="831"/>
      <c r="DA309" s="826"/>
      <c r="DB309" s="826"/>
      <c r="DC309" s="826"/>
      <c r="DD309" s="826"/>
      <c r="DE309" s="826"/>
      <c r="DF309" s="826"/>
      <c r="DG309" s="826"/>
      <c r="DH309" s="826"/>
      <c r="DI309" s="826"/>
      <c r="DJ309" s="826"/>
      <c r="DK309" s="826"/>
      <c r="DL309" s="826"/>
      <c r="DM309" s="826"/>
      <c r="DN309" s="826"/>
      <c r="DO309" s="826"/>
      <c r="DP309" s="826"/>
      <c r="DQ309" s="826"/>
      <c r="DR309" s="826"/>
      <c r="DS309" s="826"/>
      <c r="DT309" s="826"/>
      <c r="DU309" s="826"/>
      <c r="DV309" s="826"/>
      <c r="DW309" s="826"/>
    </row>
    <row r="310" spans="2:127" x14ac:dyDescent="0.2">
      <c r="B310" s="829"/>
      <c r="C310" s="705"/>
      <c r="D310" s="651"/>
      <c r="E310" s="651"/>
      <c r="F310" s="651"/>
      <c r="G310" s="651"/>
      <c r="H310" s="651"/>
      <c r="I310" s="651"/>
      <c r="J310" s="651"/>
      <c r="K310" s="651"/>
      <c r="L310" s="651"/>
      <c r="M310" s="651"/>
      <c r="N310" s="651"/>
      <c r="O310" s="651"/>
      <c r="P310" s="651"/>
      <c r="Q310" s="651"/>
      <c r="R310" s="706"/>
      <c r="S310" s="651"/>
      <c r="T310" s="651"/>
      <c r="U310" s="707" t="s">
        <v>505</v>
      </c>
      <c r="V310" s="708" t="s">
        <v>124</v>
      </c>
      <c r="W310" s="709" t="s">
        <v>498</v>
      </c>
      <c r="X310" s="826"/>
      <c r="Y310" s="826"/>
      <c r="Z310" s="826"/>
      <c r="AA310" s="826"/>
      <c r="AB310" s="826"/>
      <c r="AC310" s="826"/>
      <c r="AD310" s="826"/>
      <c r="AE310" s="826"/>
      <c r="AF310" s="826"/>
      <c r="AG310" s="826"/>
      <c r="AH310" s="826"/>
      <c r="AI310" s="826"/>
      <c r="AJ310" s="826"/>
      <c r="AK310" s="826"/>
      <c r="AL310" s="826"/>
      <c r="AM310" s="826"/>
      <c r="AN310" s="826"/>
      <c r="AO310" s="826"/>
      <c r="AP310" s="826"/>
      <c r="AQ310" s="826"/>
      <c r="AR310" s="826"/>
      <c r="AS310" s="826"/>
      <c r="AT310" s="826"/>
      <c r="AU310" s="826"/>
      <c r="AV310" s="826"/>
      <c r="AW310" s="826"/>
      <c r="AX310" s="826"/>
      <c r="AY310" s="826"/>
      <c r="AZ310" s="826"/>
      <c r="BA310" s="826"/>
      <c r="BB310" s="826"/>
      <c r="BC310" s="826"/>
      <c r="BD310" s="826"/>
      <c r="BE310" s="826"/>
      <c r="BF310" s="826"/>
      <c r="BG310" s="826"/>
      <c r="BH310" s="826"/>
      <c r="BI310" s="826"/>
      <c r="BJ310" s="826"/>
      <c r="BK310" s="826"/>
      <c r="BL310" s="826"/>
      <c r="BM310" s="826"/>
      <c r="BN310" s="826"/>
      <c r="BO310" s="826"/>
      <c r="BP310" s="826"/>
      <c r="BQ310" s="826"/>
      <c r="BR310" s="826"/>
      <c r="BS310" s="826"/>
      <c r="BT310" s="826"/>
      <c r="BU310" s="826"/>
      <c r="BV310" s="826"/>
      <c r="BW310" s="826"/>
      <c r="BX310" s="826"/>
      <c r="BY310" s="826"/>
      <c r="BZ310" s="826"/>
      <c r="CA310" s="826"/>
      <c r="CB310" s="826"/>
      <c r="CC310" s="826"/>
      <c r="CD310" s="826"/>
      <c r="CE310" s="826"/>
      <c r="CF310" s="826"/>
      <c r="CG310" s="826"/>
      <c r="CH310" s="826"/>
      <c r="CI310" s="826"/>
      <c r="CJ310" s="826"/>
      <c r="CK310" s="826"/>
      <c r="CL310" s="826"/>
      <c r="CM310" s="826"/>
      <c r="CN310" s="826"/>
      <c r="CO310" s="826"/>
      <c r="CP310" s="826"/>
      <c r="CQ310" s="826"/>
      <c r="CR310" s="826"/>
      <c r="CS310" s="826"/>
      <c r="CT310" s="826"/>
      <c r="CU310" s="826"/>
      <c r="CV310" s="826"/>
      <c r="CW310" s="826"/>
      <c r="CX310" s="826"/>
      <c r="CY310" s="832"/>
      <c r="CZ310" s="831"/>
      <c r="DA310" s="826"/>
      <c r="DB310" s="826"/>
      <c r="DC310" s="826"/>
      <c r="DD310" s="826"/>
      <c r="DE310" s="826"/>
      <c r="DF310" s="826"/>
      <c r="DG310" s="826"/>
      <c r="DH310" s="826"/>
      <c r="DI310" s="826"/>
      <c r="DJ310" s="826"/>
      <c r="DK310" s="826"/>
      <c r="DL310" s="826"/>
      <c r="DM310" s="826"/>
      <c r="DN310" s="826"/>
      <c r="DO310" s="826"/>
      <c r="DP310" s="826"/>
      <c r="DQ310" s="826"/>
      <c r="DR310" s="826"/>
      <c r="DS310" s="826"/>
      <c r="DT310" s="826"/>
      <c r="DU310" s="826"/>
      <c r="DV310" s="826"/>
      <c r="DW310" s="826"/>
    </row>
    <row r="311" spans="2:127" x14ac:dyDescent="0.2">
      <c r="B311" s="829"/>
      <c r="C311" s="705"/>
      <c r="D311" s="651"/>
      <c r="E311" s="651"/>
      <c r="F311" s="651"/>
      <c r="G311" s="651"/>
      <c r="H311" s="651"/>
      <c r="I311" s="651"/>
      <c r="J311" s="651"/>
      <c r="K311" s="651"/>
      <c r="L311" s="651"/>
      <c r="M311" s="651"/>
      <c r="N311" s="651"/>
      <c r="O311" s="651"/>
      <c r="P311" s="651"/>
      <c r="Q311" s="651"/>
      <c r="R311" s="706"/>
      <c r="S311" s="651"/>
      <c r="T311" s="651"/>
      <c r="U311" s="707" t="s">
        <v>506</v>
      </c>
      <c r="V311" s="708" t="s">
        <v>124</v>
      </c>
      <c r="W311" s="709" t="s">
        <v>498</v>
      </c>
      <c r="X311" s="826"/>
      <c r="Y311" s="826"/>
      <c r="Z311" s="826"/>
      <c r="AA311" s="826"/>
      <c r="AB311" s="826"/>
      <c r="AC311" s="826"/>
      <c r="AD311" s="826"/>
      <c r="AE311" s="826"/>
      <c r="AF311" s="826"/>
      <c r="AG311" s="826"/>
      <c r="AH311" s="826"/>
      <c r="AI311" s="826"/>
      <c r="AJ311" s="826"/>
      <c r="AK311" s="826"/>
      <c r="AL311" s="826"/>
      <c r="AM311" s="826"/>
      <c r="AN311" s="826"/>
      <c r="AO311" s="826"/>
      <c r="AP311" s="826"/>
      <c r="AQ311" s="826"/>
      <c r="AR311" s="826"/>
      <c r="AS311" s="826"/>
      <c r="AT311" s="826"/>
      <c r="AU311" s="826"/>
      <c r="AV311" s="826"/>
      <c r="AW311" s="826"/>
      <c r="AX311" s="826"/>
      <c r="AY311" s="826"/>
      <c r="AZ311" s="826"/>
      <c r="BA311" s="826"/>
      <c r="BB311" s="826"/>
      <c r="BC311" s="826"/>
      <c r="BD311" s="826"/>
      <c r="BE311" s="826"/>
      <c r="BF311" s="826"/>
      <c r="BG311" s="826"/>
      <c r="BH311" s="826"/>
      <c r="BI311" s="826"/>
      <c r="BJ311" s="826"/>
      <c r="BK311" s="826"/>
      <c r="BL311" s="826"/>
      <c r="BM311" s="826"/>
      <c r="BN311" s="826"/>
      <c r="BO311" s="826"/>
      <c r="BP311" s="826"/>
      <c r="BQ311" s="826"/>
      <c r="BR311" s="826"/>
      <c r="BS311" s="826"/>
      <c r="BT311" s="826"/>
      <c r="BU311" s="826"/>
      <c r="BV311" s="826"/>
      <c r="BW311" s="826"/>
      <c r="BX311" s="826"/>
      <c r="BY311" s="826"/>
      <c r="BZ311" s="826"/>
      <c r="CA311" s="826"/>
      <c r="CB311" s="826"/>
      <c r="CC311" s="826"/>
      <c r="CD311" s="826"/>
      <c r="CE311" s="826"/>
      <c r="CF311" s="826"/>
      <c r="CG311" s="826"/>
      <c r="CH311" s="826"/>
      <c r="CI311" s="826"/>
      <c r="CJ311" s="826"/>
      <c r="CK311" s="826"/>
      <c r="CL311" s="826"/>
      <c r="CM311" s="826"/>
      <c r="CN311" s="826"/>
      <c r="CO311" s="826"/>
      <c r="CP311" s="826"/>
      <c r="CQ311" s="826"/>
      <c r="CR311" s="826"/>
      <c r="CS311" s="826"/>
      <c r="CT311" s="826"/>
      <c r="CU311" s="826"/>
      <c r="CV311" s="826"/>
      <c r="CW311" s="826"/>
      <c r="CX311" s="826"/>
      <c r="CY311" s="832"/>
      <c r="CZ311" s="831"/>
      <c r="DA311" s="826"/>
      <c r="DB311" s="826"/>
      <c r="DC311" s="826"/>
      <c r="DD311" s="826"/>
      <c r="DE311" s="826"/>
      <c r="DF311" s="826"/>
      <c r="DG311" s="826"/>
      <c r="DH311" s="826"/>
      <c r="DI311" s="826"/>
      <c r="DJ311" s="826"/>
      <c r="DK311" s="826"/>
      <c r="DL311" s="826"/>
      <c r="DM311" s="826"/>
      <c r="DN311" s="826"/>
      <c r="DO311" s="826"/>
      <c r="DP311" s="826"/>
      <c r="DQ311" s="826"/>
      <c r="DR311" s="826"/>
      <c r="DS311" s="826"/>
      <c r="DT311" s="826"/>
      <c r="DU311" s="826"/>
      <c r="DV311" s="826"/>
      <c r="DW311" s="826"/>
    </row>
    <row r="312" spans="2:127" x14ac:dyDescent="0.2">
      <c r="B312" s="829"/>
      <c r="C312" s="705"/>
      <c r="D312" s="651"/>
      <c r="E312" s="651"/>
      <c r="F312" s="651"/>
      <c r="G312" s="651"/>
      <c r="H312" s="651"/>
      <c r="I312" s="651"/>
      <c r="J312" s="651"/>
      <c r="K312" s="651"/>
      <c r="L312" s="651"/>
      <c r="M312" s="651"/>
      <c r="N312" s="651"/>
      <c r="O312" s="651"/>
      <c r="P312" s="651"/>
      <c r="Q312" s="651"/>
      <c r="R312" s="706"/>
      <c r="S312" s="651"/>
      <c r="T312" s="651"/>
      <c r="U312" s="712" t="s">
        <v>507</v>
      </c>
      <c r="V312" s="708" t="s">
        <v>124</v>
      </c>
      <c r="W312" s="709" t="s">
        <v>498</v>
      </c>
      <c r="X312" s="833"/>
      <c r="Y312" s="833"/>
      <c r="Z312" s="833"/>
      <c r="AA312" s="833"/>
      <c r="AB312" s="833"/>
      <c r="AC312" s="833"/>
      <c r="AD312" s="833"/>
      <c r="AE312" s="833"/>
      <c r="AF312" s="833"/>
      <c r="AG312" s="833"/>
      <c r="AH312" s="833"/>
      <c r="AI312" s="833"/>
      <c r="AJ312" s="833"/>
      <c r="AK312" s="833"/>
      <c r="AL312" s="833"/>
      <c r="AM312" s="833"/>
      <c r="AN312" s="833"/>
      <c r="AO312" s="833"/>
      <c r="AP312" s="833"/>
      <c r="AQ312" s="833"/>
      <c r="AR312" s="833"/>
      <c r="AS312" s="833"/>
      <c r="AT312" s="833"/>
      <c r="AU312" s="833"/>
      <c r="AV312" s="833"/>
      <c r="AW312" s="833"/>
      <c r="AX312" s="833"/>
      <c r="AY312" s="833"/>
      <c r="AZ312" s="833"/>
      <c r="BA312" s="833"/>
      <c r="BB312" s="833"/>
      <c r="BC312" s="833"/>
      <c r="BD312" s="833"/>
      <c r="BE312" s="833"/>
      <c r="BF312" s="833"/>
      <c r="BG312" s="833"/>
      <c r="BH312" s="833"/>
      <c r="BI312" s="833"/>
      <c r="BJ312" s="833"/>
      <c r="BK312" s="833"/>
      <c r="BL312" s="833"/>
      <c r="BM312" s="833"/>
      <c r="BN312" s="833"/>
      <c r="BO312" s="833"/>
      <c r="BP312" s="833"/>
      <c r="BQ312" s="833"/>
      <c r="BR312" s="833"/>
      <c r="BS312" s="833"/>
      <c r="BT312" s="833"/>
      <c r="BU312" s="833"/>
      <c r="BV312" s="833"/>
      <c r="BW312" s="833"/>
      <c r="BX312" s="833"/>
      <c r="BY312" s="833"/>
      <c r="BZ312" s="833"/>
      <c r="CA312" s="833"/>
      <c r="CB312" s="833"/>
      <c r="CC312" s="833"/>
      <c r="CD312" s="833"/>
      <c r="CE312" s="833"/>
      <c r="CF312" s="833"/>
      <c r="CG312" s="833"/>
      <c r="CH312" s="833"/>
      <c r="CI312" s="833"/>
      <c r="CJ312" s="833"/>
      <c r="CK312" s="833"/>
      <c r="CL312" s="833"/>
      <c r="CM312" s="833"/>
      <c r="CN312" s="833"/>
      <c r="CO312" s="833"/>
      <c r="CP312" s="833"/>
      <c r="CQ312" s="833"/>
      <c r="CR312" s="833"/>
      <c r="CS312" s="833"/>
      <c r="CT312" s="833"/>
      <c r="CU312" s="833"/>
      <c r="CV312" s="833"/>
      <c r="CW312" s="833"/>
      <c r="CX312" s="833"/>
      <c r="CY312" s="832"/>
      <c r="CZ312" s="831"/>
      <c r="DA312" s="833"/>
      <c r="DB312" s="833"/>
      <c r="DC312" s="833"/>
      <c r="DD312" s="833"/>
      <c r="DE312" s="833"/>
      <c r="DF312" s="833"/>
      <c r="DG312" s="833"/>
      <c r="DH312" s="833"/>
      <c r="DI312" s="833"/>
      <c r="DJ312" s="833"/>
      <c r="DK312" s="833"/>
      <c r="DL312" s="833"/>
      <c r="DM312" s="833"/>
      <c r="DN312" s="833"/>
      <c r="DO312" s="833"/>
      <c r="DP312" s="833"/>
      <c r="DQ312" s="833"/>
      <c r="DR312" s="833"/>
      <c r="DS312" s="833"/>
      <c r="DT312" s="833"/>
      <c r="DU312" s="833"/>
      <c r="DV312" s="833"/>
      <c r="DW312" s="833"/>
    </row>
    <row r="313" spans="2:127" ht="15.75" thickBot="1" x14ac:dyDescent="0.25">
      <c r="B313" s="713"/>
      <c r="C313" s="714"/>
      <c r="D313" s="715"/>
      <c r="E313" s="715"/>
      <c r="F313" s="715"/>
      <c r="G313" s="715"/>
      <c r="H313" s="715"/>
      <c r="I313" s="715"/>
      <c r="J313" s="715"/>
      <c r="K313" s="715"/>
      <c r="L313" s="715"/>
      <c r="M313" s="715"/>
      <c r="N313" s="715"/>
      <c r="O313" s="715"/>
      <c r="P313" s="715"/>
      <c r="Q313" s="715"/>
      <c r="R313" s="716"/>
      <c r="S313" s="715"/>
      <c r="T313" s="715"/>
      <c r="U313" s="717" t="s">
        <v>127</v>
      </c>
      <c r="V313" s="718" t="s">
        <v>508</v>
      </c>
      <c r="W313" s="719" t="s">
        <v>498</v>
      </c>
      <c r="X313" s="720">
        <f>SUM(X302:X312)</f>
        <v>215.45899199999999</v>
      </c>
      <c r="Y313" s="720">
        <f t="shared" ref="Y313:CJ313" si="80">SUM(Y302:Y312)</f>
        <v>154.97779199999999</v>
      </c>
      <c r="Z313" s="720">
        <f t="shared" si="80"/>
        <v>85.17904200000001</v>
      </c>
      <c r="AA313" s="720">
        <f t="shared" si="80"/>
        <v>19.337606000000001</v>
      </c>
      <c r="AB313" s="720">
        <f t="shared" si="80"/>
        <v>19.337606000000001</v>
      </c>
      <c r="AC313" s="720">
        <f t="shared" si="80"/>
        <v>19.337606000000001</v>
      </c>
      <c r="AD313" s="720">
        <f t="shared" si="80"/>
        <v>19.337606000000001</v>
      </c>
      <c r="AE313" s="720">
        <f t="shared" si="80"/>
        <v>19.337606000000001</v>
      </c>
      <c r="AF313" s="720">
        <f t="shared" si="80"/>
        <v>19.337606000000001</v>
      </c>
      <c r="AG313" s="720">
        <f t="shared" si="80"/>
        <v>19.337606000000001</v>
      </c>
      <c r="AH313" s="720">
        <f t="shared" si="80"/>
        <v>19.337606000000001</v>
      </c>
      <c r="AI313" s="720">
        <f t="shared" si="80"/>
        <v>19.337606000000001</v>
      </c>
      <c r="AJ313" s="720">
        <f t="shared" si="80"/>
        <v>19.337606000000001</v>
      </c>
      <c r="AK313" s="720">
        <f t="shared" si="80"/>
        <v>19.337606000000001</v>
      </c>
      <c r="AL313" s="720">
        <f t="shared" si="80"/>
        <v>19.337606000000001</v>
      </c>
      <c r="AM313" s="720">
        <f t="shared" si="80"/>
        <v>19.337606000000001</v>
      </c>
      <c r="AN313" s="720">
        <f t="shared" si="80"/>
        <v>19.337606000000001</v>
      </c>
      <c r="AO313" s="720">
        <f t="shared" si="80"/>
        <v>19.337606000000001</v>
      </c>
      <c r="AP313" s="720">
        <f t="shared" si="80"/>
        <v>19.337606000000001</v>
      </c>
      <c r="AQ313" s="720">
        <f t="shared" si="80"/>
        <v>19.337606000000001</v>
      </c>
      <c r="AR313" s="720">
        <f t="shared" si="80"/>
        <v>19.337606000000001</v>
      </c>
      <c r="AS313" s="720">
        <f t="shared" si="80"/>
        <v>19.337606000000001</v>
      </c>
      <c r="AT313" s="720">
        <f t="shared" si="80"/>
        <v>19.337606000000001</v>
      </c>
      <c r="AU313" s="720">
        <f t="shared" si="80"/>
        <v>19.337606000000001</v>
      </c>
      <c r="AV313" s="720">
        <f t="shared" si="80"/>
        <v>19.337606000000001</v>
      </c>
      <c r="AW313" s="720">
        <f t="shared" si="80"/>
        <v>19.337606000000001</v>
      </c>
      <c r="AX313" s="720">
        <f t="shared" si="80"/>
        <v>19.337606000000001</v>
      </c>
      <c r="AY313" s="720">
        <f t="shared" si="80"/>
        <v>19.337606000000001</v>
      </c>
      <c r="AZ313" s="720">
        <f t="shared" si="80"/>
        <v>19.337606000000001</v>
      </c>
      <c r="BA313" s="720">
        <f t="shared" si="80"/>
        <v>19.337606000000001</v>
      </c>
      <c r="BB313" s="720">
        <f t="shared" si="80"/>
        <v>19.337606000000001</v>
      </c>
      <c r="BC313" s="720">
        <f t="shared" si="80"/>
        <v>19.337606000000001</v>
      </c>
      <c r="BD313" s="720">
        <f t="shared" si="80"/>
        <v>19.337606000000001</v>
      </c>
      <c r="BE313" s="720">
        <f t="shared" si="80"/>
        <v>19.337606000000001</v>
      </c>
      <c r="BF313" s="720">
        <f t="shared" si="80"/>
        <v>19.337606000000001</v>
      </c>
      <c r="BG313" s="720">
        <f t="shared" si="80"/>
        <v>19.337606000000001</v>
      </c>
      <c r="BH313" s="720">
        <f t="shared" si="80"/>
        <v>19.337606000000001</v>
      </c>
      <c r="BI313" s="720">
        <f t="shared" si="80"/>
        <v>19.337606000000001</v>
      </c>
      <c r="BJ313" s="720">
        <f t="shared" si="80"/>
        <v>19.337606000000001</v>
      </c>
      <c r="BK313" s="720">
        <f t="shared" si="80"/>
        <v>19.337606000000001</v>
      </c>
      <c r="BL313" s="720">
        <f t="shared" si="80"/>
        <v>19.337606000000001</v>
      </c>
      <c r="BM313" s="720">
        <f t="shared" si="80"/>
        <v>19.337606000000001</v>
      </c>
      <c r="BN313" s="720">
        <f t="shared" si="80"/>
        <v>19.337606000000001</v>
      </c>
      <c r="BO313" s="720">
        <f t="shared" si="80"/>
        <v>19.337606000000001</v>
      </c>
      <c r="BP313" s="720">
        <f t="shared" si="80"/>
        <v>19.337606000000001</v>
      </c>
      <c r="BQ313" s="720">
        <f t="shared" si="80"/>
        <v>19.337606000000001</v>
      </c>
      <c r="BR313" s="720">
        <f t="shared" si="80"/>
        <v>19.337606000000001</v>
      </c>
      <c r="BS313" s="720">
        <f t="shared" si="80"/>
        <v>19.337606000000001</v>
      </c>
      <c r="BT313" s="720">
        <f t="shared" si="80"/>
        <v>19.337606000000001</v>
      </c>
      <c r="BU313" s="720">
        <f t="shared" si="80"/>
        <v>19.337606000000001</v>
      </c>
      <c r="BV313" s="720">
        <f t="shared" si="80"/>
        <v>19.337606000000001</v>
      </c>
      <c r="BW313" s="720">
        <f t="shared" si="80"/>
        <v>19.337606000000001</v>
      </c>
      <c r="BX313" s="720">
        <f t="shared" si="80"/>
        <v>19.337606000000001</v>
      </c>
      <c r="BY313" s="720">
        <f t="shared" si="80"/>
        <v>19.337606000000001</v>
      </c>
      <c r="BZ313" s="720">
        <f t="shared" si="80"/>
        <v>19.337606000000001</v>
      </c>
      <c r="CA313" s="720">
        <f t="shared" si="80"/>
        <v>19.337606000000001</v>
      </c>
      <c r="CB313" s="720">
        <f t="shared" si="80"/>
        <v>19.337606000000001</v>
      </c>
      <c r="CC313" s="720">
        <f t="shared" si="80"/>
        <v>19.337606000000001</v>
      </c>
      <c r="CD313" s="720">
        <f t="shared" si="80"/>
        <v>19.337606000000001</v>
      </c>
      <c r="CE313" s="720">
        <f t="shared" si="80"/>
        <v>19.337606000000001</v>
      </c>
      <c r="CF313" s="720">
        <f t="shared" si="80"/>
        <v>19.337606000000001</v>
      </c>
      <c r="CG313" s="720">
        <f t="shared" si="80"/>
        <v>19.337606000000001</v>
      </c>
      <c r="CH313" s="720">
        <f t="shared" si="80"/>
        <v>19.337606000000001</v>
      </c>
      <c r="CI313" s="720">
        <f t="shared" si="80"/>
        <v>19.337606000000001</v>
      </c>
      <c r="CJ313" s="720">
        <f t="shared" si="80"/>
        <v>19.337606000000001</v>
      </c>
      <c r="CK313" s="720">
        <f t="shared" ref="CK313:DW313" si="81">SUM(CK302:CK312)</f>
        <v>19.337606000000001</v>
      </c>
      <c r="CL313" s="720">
        <f t="shared" si="81"/>
        <v>19.337606000000001</v>
      </c>
      <c r="CM313" s="720">
        <f t="shared" si="81"/>
        <v>19.337606000000001</v>
      </c>
      <c r="CN313" s="720">
        <f t="shared" si="81"/>
        <v>19.337606000000001</v>
      </c>
      <c r="CO313" s="720">
        <f t="shared" si="81"/>
        <v>19.337606000000001</v>
      </c>
      <c r="CP313" s="720">
        <f t="shared" si="81"/>
        <v>19.337606000000001</v>
      </c>
      <c r="CQ313" s="720">
        <f t="shared" si="81"/>
        <v>19.337606000000001</v>
      </c>
      <c r="CR313" s="720">
        <f t="shared" si="81"/>
        <v>19.337606000000001</v>
      </c>
      <c r="CS313" s="720">
        <f t="shared" si="81"/>
        <v>19.337606000000001</v>
      </c>
      <c r="CT313" s="720">
        <f t="shared" si="81"/>
        <v>19.337606000000001</v>
      </c>
      <c r="CU313" s="720">
        <f t="shared" si="81"/>
        <v>19.337606000000001</v>
      </c>
      <c r="CV313" s="720">
        <f t="shared" si="81"/>
        <v>19.337606000000001</v>
      </c>
      <c r="CW313" s="720">
        <f t="shared" si="81"/>
        <v>19.337606000000001</v>
      </c>
      <c r="CX313" s="720">
        <f t="shared" si="81"/>
        <v>19.337606000000001</v>
      </c>
      <c r="CY313" s="721">
        <f t="shared" si="81"/>
        <v>19.337606000000001</v>
      </c>
      <c r="CZ313" s="721">
        <f t="shared" si="81"/>
        <v>0</v>
      </c>
      <c r="DA313" s="721">
        <f t="shared" si="81"/>
        <v>0</v>
      </c>
      <c r="DB313" s="721">
        <f t="shared" si="81"/>
        <v>0</v>
      </c>
      <c r="DC313" s="721">
        <f t="shared" si="81"/>
        <v>0</v>
      </c>
      <c r="DD313" s="721">
        <f t="shared" si="81"/>
        <v>0</v>
      </c>
      <c r="DE313" s="721">
        <f t="shared" si="81"/>
        <v>0</v>
      </c>
      <c r="DF313" s="721">
        <f t="shared" si="81"/>
        <v>0</v>
      </c>
      <c r="DG313" s="721">
        <f t="shared" si="81"/>
        <v>0</v>
      </c>
      <c r="DH313" s="721">
        <f t="shared" si="81"/>
        <v>0</v>
      </c>
      <c r="DI313" s="721">
        <f t="shared" si="81"/>
        <v>0</v>
      </c>
      <c r="DJ313" s="721">
        <f t="shared" si="81"/>
        <v>0</v>
      </c>
      <c r="DK313" s="721">
        <f t="shared" si="81"/>
        <v>0</v>
      </c>
      <c r="DL313" s="721">
        <f t="shared" si="81"/>
        <v>0</v>
      </c>
      <c r="DM313" s="721">
        <f t="shared" si="81"/>
        <v>0</v>
      </c>
      <c r="DN313" s="721">
        <f t="shared" si="81"/>
        <v>0</v>
      </c>
      <c r="DO313" s="721">
        <f t="shared" si="81"/>
        <v>0</v>
      </c>
      <c r="DP313" s="721">
        <f t="shared" si="81"/>
        <v>0</v>
      </c>
      <c r="DQ313" s="721">
        <f t="shared" si="81"/>
        <v>0</v>
      </c>
      <c r="DR313" s="721">
        <f t="shared" si="81"/>
        <v>0</v>
      </c>
      <c r="DS313" s="721">
        <f t="shared" si="81"/>
        <v>0</v>
      </c>
      <c r="DT313" s="721">
        <f t="shared" si="81"/>
        <v>0</v>
      </c>
      <c r="DU313" s="721">
        <f t="shared" si="81"/>
        <v>0</v>
      </c>
      <c r="DV313" s="721">
        <f t="shared" si="81"/>
        <v>0</v>
      </c>
      <c r="DW313" s="721">
        <f t="shared" si="81"/>
        <v>0</v>
      </c>
    </row>
    <row r="314" spans="2:127" ht="51" x14ac:dyDescent="0.2">
      <c r="B314" s="693"/>
      <c r="C314" s="830" t="s">
        <v>795</v>
      </c>
      <c r="D314" s="817" t="s">
        <v>796</v>
      </c>
      <c r="E314" s="818" t="s">
        <v>559</v>
      </c>
      <c r="F314" s="819" t="s">
        <v>780</v>
      </c>
      <c r="G314" s="820" t="s">
        <v>781</v>
      </c>
      <c r="H314" s="821" t="s">
        <v>495</v>
      </c>
      <c r="I314" s="822">
        <f>MAX(X314:AV314)</f>
        <v>6.0749000000000004</v>
      </c>
      <c r="J314" s="821">
        <f>SUMPRODUCT($X$2:$CY$2,$X314:$CY314)*365</f>
        <v>57617.386793920894</v>
      </c>
      <c r="K314" s="821">
        <f>SUMPRODUCT($X$2:$CY$2,$X315:$CY315)+SUMPRODUCT($X$2:$CY$2,$X316:$CY316)+SUMPRODUCT($X$2:$CY$2,$X317:$CY317)</f>
        <v>6274.0765655575779</v>
      </c>
      <c r="L314" s="821">
        <f>SUMPRODUCT($X$2:$CY$2,$X318:$CY318) +SUMPRODUCT($X$2:$CY$2,$X319:$CY319)</f>
        <v>0</v>
      </c>
      <c r="M314" s="821">
        <f>SUMPRODUCT($X$2:$CY$2,$X320:$CY320)</f>
        <v>0</v>
      </c>
      <c r="N314" s="821">
        <f>SUMPRODUCT($X$2:$CY$2,$X323:$CY323) +SUMPRODUCT($X$2:$CY$2,$X324:$CY324)</f>
        <v>0</v>
      </c>
      <c r="O314" s="821">
        <f>SUMPRODUCT($X$2:$CY$2,$X321:$CY321) +SUMPRODUCT($X$2:$CY$2,$X322:$CY322) +SUMPRODUCT($X$2:$CY$2,$X325:$CY325)</f>
        <v>0</v>
      </c>
      <c r="P314" s="821">
        <f>SUM(K314:O314)</f>
        <v>6274.0765655575779</v>
      </c>
      <c r="Q314" s="821">
        <f>(SUM(K314:M314)*100000)/(J314*1000)</f>
        <v>10.889207086044978</v>
      </c>
      <c r="R314" s="823">
        <f>(P314*100000)/(J314*1000)</f>
        <v>10.889207086044978</v>
      </c>
      <c r="S314" s="824" t="s">
        <v>782</v>
      </c>
      <c r="T314" s="825" t="s">
        <v>782</v>
      </c>
      <c r="U314" s="778" t="s">
        <v>496</v>
      </c>
      <c r="V314" s="708" t="s">
        <v>124</v>
      </c>
      <c r="W314" s="779" t="s">
        <v>75</v>
      </c>
      <c r="X314" s="826"/>
      <c r="Y314" s="826">
        <v>1.8789</v>
      </c>
      <c r="Z314" s="826">
        <v>3.0569000000000002</v>
      </c>
      <c r="AA314" s="826">
        <v>4.1948999999999996</v>
      </c>
      <c r="AB314" s="826">
        <v>5.1349</v>
      </c>
      <c r="AC314" s="826">
        <v>6.0749000000000004</v>
      </c>
      <c r="AD314" s="826">
        <v>6.0749000000000004</v>
      </c>
      <c r="AE314" s="826">
        <v>6.0749000000000004</v>
      </c>
      <c r="AF314" s="826">
        <v>6.0749000000000004</v>
      </c>
      <c r="AG314" s="826">
        <v>6.0749000000000004</v>
      </c>
      <c r="AH314" s="826">
        <v>6.0749000000000004</v>
      </c>
      <c r="AI314" s="826">
        <v>6.0749000000000004</v>
      </c>
      <c r="AJ314" s="826">
        <v>6.0749000000000004</v>
      </c>
      <c r="AK314" s="826">
        <v>6.0749000000000004</v>
      </c>
      <c r="AL314" s="826">
        <v>6.0749000000000004</v>
      </c>
      <c r="AM314" s="826">
        <v>6.0749000000000004</v>
      </c>
      <c r="AN314" s="826">
        <v>6.0749000000000004</v>
      </c>
      <c r="AO314" s="826">
        <v>6.0749000000000004</v>
      </c>
      <c r="AP314" s="826">
        <v>6.0749000000000004</v>
      </c>
      <c r="AQ314" s="826">
        <v>6.0749000000000004</v>
      </c>
      <c r="AR314" s="826">
        <v>6.0749000000000004</v>
      </c>
      <c r="AS314" s="826">
        <v>6.0749000000000004</v>
      </c>
      <c r="AT314" s="826">
        <v>6.0749000000000004</v>
      </c>
      <c r="AU314" s="826">
        <v>6.0749000000000004</v>
      </c>
      <c r="AV314" s="826">
        <v>6.0749000000000004</v>
      </c>
      <c r="AW314" s="826">
        <v>6.0749000000000004</v>
      </c>
      <c r="AX314" s="826">
        <v>6.0749000000000004</v>
      </c>
      <c r="AY314" s="826">
        <v>6.0749000000000004</v>
      </c>
      <c r="AZ314" s="826">
        <v>6.0749000000000004</v>
      </c>
      <c r="BA314" s="826">
        <v>6.0749000000000004</v>
      </c>
      <c r="BB314" s="826">
        <v>6.0749000000000004</v>
      </c>
      <c r="BC314" s="826">
        <v>6.0749000000000004</v>
      </c>
      <c r="BD314" s="826">
        <v>6.0749000000000004</v>
      </c>
      <c r="BE314" s="826">
        <v>6.0749000000000004</v>
      </c>
      <c r="BF314" s="826">
        <v>6.0749000000000004</v>
      </c>
      <c r="BG314" s="826">
        <v>6.0749000000000004</v>
      </c>
      <c r="BH314" s="826">
        <v>6.0749000000000004</v>
      </c>
      <c r="BI314" s="826">
        <v>6.0749000000000004</v>
      </c>
      <c r="BJ314" s="826">
        <v>6.0749000000000004</v>
      </c>
      <c r="BK314" s="826">
        <v>6.0749000000000004</v>
      </c>
      <c r="BL314" s="826">
        <v>6.0749000000000004</v>
      </c>
      <c r="BM314" s="826">
        <v>6.0749000000000004</v>
      </c>
      <c r="BN314" s="826">
        <v>6.0749000000000004</v>
      </c>
      <c r="BO314" s="826">
        <v>6.0749000000000004</v>
      </c>
      <c r="BP314" s="826">
        <v>6.0749000000000004</v>
      </c>
      <c r="BQ314" s="826">
        <v>6.0749000000000004</v>
      </c>
      <c r="BR314" s="826">
        <v>6.0749000000000004</v>
      </c>
      <c r="BS314" s="826">
        <v>6.0749000000000004</v>
      </c>
      <c r="BT314" s="826">
        <v>6.0749000000000004</v>
      </c>
      <c r="BU314" s="826">
        <v>6.0749000000000004</v>
      </c>
      <c r="BV314" s="826">
        <v>6.0749000000000004</v>
      </c>
      <c r="BW314" s="826">
        <v>6.0749000000000004</v>
      </c>
      <c r="BX314" s="826">
        <v>6.0749000000000004</v>
      </c>
      <c r="BY314" s="826">
        <v>6.0749000000000004</v>
      </c>
      <c r="BZ314" s="826">
        <v>6.0749000000000004</v>
      </c>
      <c r="CA314" s="826">
        <v>6.0749000000000004</v>
      </c>
      <c r="CB314" s="826">
        <v>6.0749000000000004</v>
      </c>
      <c r="CC314" s="826">
        <v>6.0749000000000004</v>
      </c>
      <c r="CD314" s="826">
        <v>6.0749000000000004</v>
      </c>
      <c r="CE314" s="831">
        <v>6.0749000000000004</v>
      </c>
      <c r="CF314" s="831">
        <v>6.0749000000000004</v>
      </c>
      <c r="CG314" s="831">
        <v>6.0749000000000004</v>
      </c>
      <c r="CH314" s="831">
        <v>6.0749000000000004</v>
      </c>
      <c r="CI314" s="831">
        <v>6.0749000000000004</v>
      </c>
      <c r="CJ314" s="831">
        <v>6.0749000000000004</v>
      </c>
      <c r="CK314" s="831">
        <v>6.0749000000000004</v>
      </c>
      <c r="CL314" s="831">
        <v>6.0749000000000004</v>
      </c>
      <c r="CM314" s="831">
        <v>6.0749000000000004</v>
      </c>
      <c r="CN314" s="831">
        <v>6.0749000000000004</v>
      </c>
      <c r="CO314" s="831">
        <v>6.0749000000000004</v>
      </c>
      <c r="CP314" s="831">
        <v>6.0749000000000004</v>
      </c>
      <c r="CQ314" s="831">
        <v>6.0749000000000004</v>
      </c>
      <c r="CR314" s="831">
        <v>6.0749000000000004</v>
      </c>
      <c r="CS314" s="831">
        <v>6.0749000000000004</v>
      </c>
      <c r="CT314" s="831">
        <v>6.0749000000000004</v>
      </c>
      <c r="CU314" s="831">
        <v>6.0749000000000004</v>
      </c>
      <c r="CV314" s="831">
        <v>6.0749000000000004</v>
      </c>
      <c r="CW314" s="831">
        <v>6.0749000000000004</v>
      </c>
      <c r="CX314" s="831">
        <v>6.0749000000000004</v>
      </c>
      <c r="CY314" s="832">
        <v>6.0749000000000004</v>
      </c>
      <c r="CZ314" s="831"/>
      <c r="DA314" s="831"/>
      <c r="DB314" s="831"/>
      <c r="DC314" s="831"/>
      <c r="DD314" s="831"/>
      <c r="DE314" s="831"/>
      <c r="DF314" s="831"/>
      <c r="DG314" s="831"/>
      <c r="DH314" s="831"/>
      <c r="DI314" s="831"/>
      <c r="DJ314" s="831"/>
      <c r="DK314" s="831"/>
      <c r="DL314" s="831"/>
      <c r="DM314" s="831"/>
      <c r="DN314" s="831"/>
      <c r="DO314" s="831"/>
      <c r="DP314" s="831"/>
      <c r="DQ314" s="831"/>
      <c r="DR314" s="831"/>
      <c r="DS314" s="831"/>
      <c r="DT314" s="831"/>
      <c r="DU314" s="831"/>
      <c r="DV314" s="831"/>
      <c r="DW314" s="826"/>
    </row>
    <row r="315" spans="2:127" x14ac:dyDescent="0.2">
      <c r="B315" s="694"/>
      <c r="C315" s="695"/>
      <c r="D315" s="696"/>
      <c r="E315" s="697"/>
      <c r="F315" s="697"/>
      <c r="G315" s="696"/>
      <c r="H315" s="697"/>
      <c r="I315" s="697"/>
      <c r="J315" s="697"/>
      <c r="K315" s="697"/>
      <c r="L315" s="697"/>
      <c r="M315" s="697"/>
      <c r="N315" s="697"/>
      <c r="O315" s="697"/>
      <c r="P315" s="697"/>
      <c r="Q315" s="697"/>
      <c r="R315" s="698"/>
      <c r="S315" s="697"/>
      <c r="T315" s="697"/>
      <c r="U315" s="707" t="s">
        <v>497</v>
      </c>
      <c r="V315" s="708" t="s">
        <v>124</v>
      </c>
      <c r="W315" s="779" t="s">
        <v>498</v>
      </c>
      <c r="X315" s="826">
        <v>373.68400000000003</v>
      </c>
      <c r="Y315" s="826">
        <v>288.03980000000001</v>
      </c>
      <c r="Z315" s="826">
        <v>264.7595</v>
      </c>
      <c r="AA315" s="826">
        <v>229.80070000000001</v>
      </c>
      <c r="AB315" s="826">
        <v>261.07040000000001</v>
      </c>
      <c r="AC315" s="826">
        <v>168.5711</v>
      </c>
      <c r="AD315" s="826">
        <v>168.5711</v>
      </c>
      <c r="AE315" s="826">
        <v>168.5711</v>
      </c>
      <c r="AF315" s="826">
        <v>168.5711</v>
      </c>
      <c r="AG315" s="826">
        <v>168.5711</v>
      </c>
      <c r="AH315" s="826">
        <v>168.5711</v>
      </c>
      <c r="AI315" s="826">
        <v>168.5711</v>
      </c>
      <c r="AJ315" s="826">
        <v>168.5711</v>
      </c>
      <c r="AK315" s="826">
        <v>168.5711</v>
      </c>
      <c r="AL315" s="826">
        <v>168.5711</v>
      </c>
      <c r="AM315" s="826">
        <v>168.5711</v>
      </c>
      <c r="AN315" s="826">
        <v>168.5711</v>
      </c>
      <c r="AO315" s="826">
        <v>168.5711</v>
      </c>
      <c r="AP315" s="826">
        <v>168.5711</v>
      </c>
      <c r="AQ315" s="826">
        <v>168.5711</v>
      </c>
      <c r="AR315" s="826">
        <v>168.5711</v>
      </c>
      <c r="AS315" s="826">
        <v>168.5711</v>
      </c>
      <c r="AT315" s="826">
        <v>168.5711</v>
      </c>
      <c r="AU315" s="826">
        <v>168.5711</v>
      </c>
      <c r="AV315" s="826">
        <v>168.5711</v>
      </c>
      <c r="AW315" s="826">
        <v>168.5711</v>
      </c>
      <c r="AX315" s="826">
        <v>168.5711</v>
      </c>
      <c r="AY315" s="826">
        <v>168.5711</v>
      </c>
      <c r="AZ315" s="826">
        <v>168.5711</v>
      </c>
      <c r="BA315" s="826">
        <v>168.5711</v>
      </c>
      <c r="BB315" s="826">
        <v>168.5711</v>
      </c>
      <c r="BC315" s="826">
        <v>168.5711</v>
      </c>
      <c r="BD315" s="826">
        <v>168.5711</v>
      </c>
      <c r="BE315" s="826">
        <v>168.5711</v>
      </c>
      <c r="BF315" s="826">
        <v>168.5711</v>
      </c>
      <c r="BG315" s="826">
        <v>168.5711</v>
      </c>
      <c r="BH315" s="826">
        <v>168.5711</v>
      </c>
      <c r="BI315" s="826">
        <v>168.5711</v>
      </c>
      <c r="BJ315" s="826">
        <v>168.5711</v>
      </c>
      <c r="BK315" s="826">
        <v>168.5711</v>
      </c>
      <c r="BL315" s="826">
        <v>168.5711</v>
      </c>
      <c r="BM315" s="826">
        <v>168.5711</v>
      </c>
      <c r="BN315" s="826">
        <v>168.5711</v>
      </c>
      <c r="BO315" s="826">
        <v>168.5711</v>
      </c>
      <c r="BP315" s="826">
        <v>168.5711</v>
      </c>
      <c r="BQ315" s="826">
        <v>168.5711</v>
      </c>
      <c r="BR315" s="826">
        <v>168.5711</v>
      </c>
      <c r="BS315" s="826">
        <v>168.5711</v>
      </c>
      <c r="BT315" s="826">
        <v>168.5711</v>
      </c>
      <c r="BU315" s="826">
        <v>168.5711</v>
      </c>
      <c r="BV315" s="826">
        <v>168.5711</v>
      </c>
      <c r="BW315" s="826">
        <v>168.5711</v>
      </c>
      <c r="BX315" s="826">
        <v>168.5711</v>
      </c>
      <c r="BY315" s="826">
        <v>168.5711</v>
      </c>
      <c r="BZ315" s="826">
        <v>168.5711</v>
      </c>
      <c r="CA315" s="826">
        <v>168.5711</v>
      </c>
      <c r="CB315" s="826">
        <v>168.5711</v>
      </c>
      <c r="CC315" s="826">
        <v>168.5711</v>
      </c>
      <c r="CD315" s="826">
        <v>168.5711</v>
      </c>
      <c r="CE315" s="831">
        <v>168.5711</v>
      </c>
      <c r="CF315" s="831">
        <v>168.5711</v>
      </c>
      <c r="CG315" s="831">
        <v>168.5711</v>
      </c>
      <c r="CH315" s="831">
        <v>168.5711</v>
      </c>
      <c r="CI315" s="831">
        <v>168.5711</v>
      </c>
      <c r="CJ315" s="831">
        <v>168.5711</v>
      </c>
      <c r="CK315" s="831">
        <v>168.5711</v>
      </c>
      <c r="CL315" s="831">
        <v>168.5711</v>
      </c>
      <c r="CM315" s="831">
        <v>168.5711</v>
      </c>
      <c r="CN315" s="831">
        <v>168.5711</v>
      </c>
      <c r="CO315" s="831">
        <v>168.5711</v>
      </c>
      <c r="CP315" s="831">
        <v>168.5711</v>
      </c>
      <c r="CQ315" s="831">
        <v>168.5711</v>
      </c>
      <c r="CR315" s="831">
        <v>168.5711</v>
      </c>
      <c r="CS315" s="831">
        <v>168.5711</v>
      </c>
      <c r="CT315" s="831">
        <v>168.5711</v>
      </c>
      <c r="CU315" s="831">
        <v>168.5711</v>
      </c>
      <c r="CV315" s="831">
        <v>168.5711</v>
      </c>
      <c r="CW315" s="831">
        <v>168.5711</v>
      </c>
      <c r="CX315" s="831">
        <v>168.5711</v>
      </c>
      <c r="CY315" s="832">
        <v>168.5711</v>
      </c>
      <c r="CZ315" s="831"/>
      <c r="DA315" s="831"/>
      <c r="DB315" s="831"/>
      <c r="DC315" s="831"/>
      <c r="DD315" s="831"/>
      <c r="DE315" s="831"/>
      <c r="DF315" s="831"/>
      <c r="DG315" s="831"/>
      <c r="DH315" s="831"/>
      <c r="DI315" s="831"/>
      <c r="DJ315" s="831"/>
      <c r="DK315" s="831"/>
      <c r="DL315" s="831"/>
      <c r="DM315" s="831"/>
      <c r="DN315" s="831"/>
      <c r="DO315" s="831"/>
      <c r="DP315" s="831"/>
      <c r="DQ315" s="831"/>
      <c r="DR315" s="831"/>
      <c r="DS315" s="831"/>
      <c r="DT315" s="831"/>
      <c r="DU315" s="831"/>
      <c r="DV315" s="831"/>
      <c r="DW315" s="826"/>
    </row>
    <row r="316" spans="2:127" x14ac:dyDescent="0.2">
      <c r="B316" s="699"/>
      <c r="C316" s="700"/>
      <c r="D316" s="701"/>
      <c r="E316" s="701"/>
      <c r="F316" s="701"/>
      <c r="G316" s="701"/>
      <c r="H316" s="701"/>
      <c r="I316" s="701"/>
      <c r="J316" s="701"/>
      <c r="K316" s="701"/>
      <c r="L316" s="701"/>
      <c r="M316" s="701"/>
      <c r="N316" s="701"/>
      <c r="O316" s="701"/>
      <c r="P316" s="701"/>
      <c r="Q316" s="701"/>
      <c r="R316" s="702"/>
      <c r="S316" s="701"/>
      <c r="T316" s="701"/>
      <c r="U316" s="707" t="s">
        <v>499</v>
      </c>
      <c r="V316" s="708" t="s">
        <v>124</v>
      </c>
      <c r="W316" s="779" t="s">
        <v>498</v>
      </c>
      <c r="X316" s="826"/>
      <c r="Y316" s="826"/>
      <c r="Z316" s="826"/>
      <c r="AA316" s="826"/>
      <c r="AB316" s="826"/>
      <c r="AC316" s="826"/>
      <c r="AD316" s="826"/>
      <c r="AE316" s="826"/>
      <c r="AF316" s="826"/>
      <c r="AG316" s="826"/>
      <c r="AH316" s="826"/>
      <c r="AI316" s="826"/>
      <c r="AJ316" s="826"/>
      <c r="AK316" s="826"/>
      <c r="AL316" s="826"/>
      <c r="AM316" s="826"/>
      <c r="AN316" s="826"/>
      <c r="AO316" s="826"/>
      <c r="AP316" s="826"/>
      <c r="AQ316" s="826"/>
      <c r="AR316" s="826"/>
      <c r="AS316" s="826"/>
      <c r="AT316" s="826"/>
      <c r="AU316" s="826"/>
      <c r="AV316" s="826"/>
      <c r="AW316" s="826"/>
      <c r="AX316" s="826"/>
      <c r="AY316" s="826"/>
      <c r="AZ316" s="826"/>
      <c r="BA316" s="826"/>
      <c r="BB316" s="826"/>
      <c r="BC316" s="826"/>
      <c r="BD316" s="826"/>
      <c r="BE316" s="826"/>
      <c r="BF316" s="826"/>
      <c r="BG316" s="826"/>
      <c r="BH316" s="826"/>
      <c r="BI316" s="826"/>
      <c r="BJ316" s="826"/>
      <c r="BK316" s="826"/>
      <c r="BL316" s="826"/>
      <c r="BM316" s="826"/>
      <c r="BN316" s="826"/>
      <c r="BO316" s="826"/>
      <c r="BP316" s="826"/>
      <c r="BQ316" s="826"/>
      <c r="BR316" s="826"/>
      <c r="BS316" s="826"/>
      <c r="BT316" s="826"/>
      <c r="BU316" s="826"/>
      <c r="BV316" s="826"/>
      <c r="BW316" s="826"/>
      <c r="BX316" s="826"/>
      <c r="BY316" s="826"/>
      <c r="BZ316" s="826"/>
      <c r="CA316" s="826"/>
      <c r="CB316" s="826"/>
      <c r="CC316" s="826"/>
      <c r="CD316" s="826"/>
      <c r="CE316" s="831"/>
      <c r="CF316" s="831"/>
      <c r="CG316" s="831"/>
      <c r="CH316" s="831"/>
      <c r="CI316" s="831"/>
      <c r="CJ316" s="831"/>
      <c r="CK316" s="831"/>
      <c r="CL316" s="831"/>
      <c r="CM316" s="831"/>
      <c r="CN316" s="831"/>
      <c r="CO316" s="831"/>
      <c r="CP316" s="831"/>
      <c r="CQ316" s="831"/>
      <c r="CR316" s="831"/>
      <c r="CS316" s="831"/>
      <c r="CT316" s="831"/>
      <c r="CU316" s="831"/>
      <c r="CV316" s="831"/>
      <c r="CW316" s="831"/>
      <c r="CX316" s="831"/>
      <c r="CY316" s="832"/>
      <c r="CZ316" s="831"/>
      <c r="DA316" s="831"/>
      <c r="DB316" s="831"/>
      <c r="DC316" s="831"/>
      <c r="DD316" s="831"/>
      <c r="DE316" s="831"/>
      <c r="DF316" s="831"/>
      <c r="DG316" s="831"/>
      <c r="DH316" s="831"/>
      <c r="DI316" s="831"/>
      <c r="DJ316" s="831"/>
      <c r="DK316" s="831"/>
      <c r="DL316" s="831"/>
      <c r="DM316" s="831"/>
      <c r="DN316" s="831"/>
      <c r="DO316" s="831"/>
      <c r="DP316" s="831"/>
      <c r="DQ316" s="831"/>
      <c r="DR316" s="831"/>
      <c r="DS316" s="831"/>
      <c r="DT316" s="831"/>
      <c r="DU316" s="831"/>
      <c r="DV316" s="831"/>
      <c r="DW316" s="826"/>
    </row>
    <row r="317" spans="2:127" x14ac:dyDescent="0.2">
      <c r="B317" s="699"/>
      <c r="C317" s="700"/>
      <c r="D317" s="701"/>
      <c r="E317" s="701"/>
      <c r="F317" s="701"/>
      <c r="G317" s="701"/>
      <c r="H317" s="701"/>
      <c r="I317" s="701"/>
      <c r="J317" s="701"/>
      <c r="K317" s="701"/>
      <c r="L317" s="701"/>
      <c r="M317" s="701"/>
      <c r="N317" s="701"/>
      <c r="O317" s="701"/>
      <c r="P317" s="701"/>
      <c r="Q317" s="701"/>
      <c r="R317" s="702"/>
      <c r="S317" s="701"/>
      <c r="T317" s="701"/>
      <c r="U317" s="707" t="s">
        <v>772</v>
      </c>
      <c r="V317" s="708" t="s">
        <v>124</v>
      </c>
      <c r="W317" s="779" t="s">
        <v>498</v>
      </c>
      <c r="X317" s="826">
        <v>13.452624</v>
      </c>
      <c r="Y317" s="826">
        <v>19.621691999999999</v>
      </c>
      <c r="Z317" s="826">
        <v>25.530984</v>
      </c>
      <c r="AA317" s="826">
        <v>29.554452000000001</v>
      </c>
      <c r="AB317" s="826">
        <v>33.794027999999997</v>
      </c>
      <c r="AC317" s="826">
        <v>33.794027999999997</v>
      </c>
      <c r="AD317" s="826">
        <v>33.794027999999997</v>
      </c>
      <c r="AE317" s="826">
        <v>33.794027999999997</v>
      </c>
      <c r="AF317" s="826">
        <v>33.794027999999997</v>
      </c>
      <c r="AG317" s="826">
        <v>33.794027999999997</v>
      </c>
      <c r="AH317" s="826">
        <v>33.794027999999997</v>
      </c>
      <c r="AI317" s="826">
        <v>33.794027999999997</v>
      </c>
      <c r="AJ317" s="826">
        <v>33.794027999999997</v>
      </c>
      <c r="AK317" s="826">
        <v>33.794027999999997</v>
      </c>
      <c r="AL317" s="826">
        <v>33.794027999999997</v>
      </c>
      <c r="AM317" s="826">
        <v>33.794027999999997</v>
      </c>
      <c r="AN317" s="826">
        <v>33.794027999999997</v>
      </c>
      <c r="AO317" s="826">
        <v>33.794027999999997</v>
      </c>
      <c r="AP317" s="826">
        <v>33.794027999999997</v>
      </c>
      <c r="AQ317" s="826">
        <v>33.794027999999997</v>
      </c>
      <c r="AR317" s="826">
        <v>33.794027999999997</v>
      </c>
      <c r="AS317" s="826">
        <v>33.794027999999997</v>
      </c>
      <c r="AT317" s="826">
        <v>33.794027999999997</v>
      </c>
      <c r="AU317" s="826">
        <v>33.794027999999997</v>
      </c>
      <c r="AV317" s="826">
        <v>33.794027999999997</v>
      </c>
      <c r="AW317" s="826">
        <v>33.794027999999997</v>
      </c>
      <c r="AX317" s="826">
        <v>33.794027999999997</v>
      </c>
      <c r="AY317" s="826">
        <v>33.794027999999997</v>
      </c>
      <c r="AZ317" s="826">
        <v>33.794027999999997</v>
      </c>
      <c r="BA317" s="826">
        <v>33.794027999999997</v>
      </c>
      <c r="BB317" s="826">
        <v>33.794027999999997</v>
      </c>
      <c r="BC317" s="826">
        <v>33.794027999999997</v>
      </c>
      <c r="BD317" s="826">
        <v>33.794027999999997</v>
      </c>
      <c r="BE317" s="826">
        <v>33.794027999999997</v>
      </c>
      <c r="BF317" s="826">
        <v>33.794027999999997</v>
      </c>
      <c r="BG317" s="826">
        <v>33.794027999999997</v>
      </c>
      <c r="BH317" s="826">
        <v>33.794027999999997</v>
      </c>
      <c r="BI317" s="826">
        <v>33.794027999999997</v>
      </c>
      <c r="BJ317" s="826">
        <v>33.794027999999997</v>
      </c>
      <c r="BK317" s="826">
        <v>33.794027999999997</v>
      </c>
      <c r="BL317" s="826">
        <v>33.794027999999997</v>
      </c>
      <c r="BM317" s="826">
        <v>33.794027999999997</v>
      </c>
      <c r="BN317" s="826">
        <v>33.794027999999997</v>
      </c>
      <c r="BO317" s="826">
        <v>33.794027999999997</v>
      </c>
      <c r="BP317" s="826">
        <v>33.794027999999997</v>
      </c>
      <c r="BQ317" s="826">
        <v>33.794027999999997</v>
      </c>
      <c r="BR317" s="826">
        <v>33.794027999999997</v>
      </c>
      <c r="BS317" s="826">
        <v>33.794027999999997</v>
      </c>
      <c r="BT317" s="826">
        <v>33.794027999999997</v>
      </c>
      <c r="BU317" s="826">
        <v>33.794027999999997</v>
      </c>
      <c r="BV317" s="826">
        <v>33.794027999999997</v>
      </c>
      <c r="BW317" s="826">
        <v>33.794027999999997</v>
      </c>
      <c r="BX317" s="826">
        <v>33.794027999999997</v>
      </c>
      <c r="BY317" s="826">
        <v>33.794027999999997</v>
      </c>
      <c r="BZ317" s="826">
        <v>33.794027999999997</v>
      </c>
      <c r="CA317" s="826">
        <v>33.794027999999997</v>
      </c>
      <c r="CB317" s="826">
        <v>33.794027999999997</v>
      </c>
      <c r="CC317" s="826">
        <v>33.794027999999997</v>
      </c>
      <c r="CD317" s="826">
        <v>33.794027999999997</v>
      </c>
      <c r="CE317" s="831">
        <v>33.794027999999997</v>
      </c>
      <c r="CF317" s="831">
        <v>33.794027999999997</v>
      </c>
      <c r="CG317" s="831">
        <v>33.794027999999997</v>
      </c>
      <c r="CH317" s="831">
        <v>33.794027999999997</v>
      </c>
      <c r="CI317" s="831">
        <v>33.794027999999997</v>
      </c>
      <c r="CJ317" s="831">
        <v>33.794027999999997</v>
      </c>
      <c r="CK317" s="831">
        <v>33.794027999999997</v>
      </c>
      <c r="CL317" s="831">
        <v>33.794027999999997</v>
      </c>
      <c r="CM317" s="831">
        <v>33.794027999999997</v>
      </c>
      <c r="CN317" s="831">
        <v>33.794027999999997</v>
      </c>
      <c r="CO317" s="831">
        <v>33.794027999999997</v>
      </c>
      <c r="CP317" s="831">
        <v>33.794027999999997</v>
      </c>
      <c r="CQ317" s="831">
        <v>33.794027999999997</v>
      </c>
      <c r="CR317" s="831">
        <v>33.794027999999997</v>
      </c>
      <c r="CS317" s="831">
        <v>33.794027999999997</v>
      </c>
      <c r="CT317" s="831">
        <v>33.794027999999997</v>
      </c>
      <c r="CU317" s="831">
        <v>33.794027999999997</v>
      </c>
      <c r="CV317" s="831">
        <v>33.794027999999997</v>
      </c>
      <c r="CW317" s="831">
        <v>33.794027999999997</v>
      </c>
      <c r="CX317" s="831">
        <v>33.794027999999997</v>
      </c>
      <c r="CY317" s="832">
        <v>33.794027999999997</v>
      </c>
      <c r="CZ317" s="831"/>
      <c r="DA317" s="831"/>
      <c r="DB317" s="831"/>
      <c r="DC317" s="831"/>
      <c r="DD317" s="831"/>
      <c r="DE317" s="831"/>
      <c r="DF317" s="831"/>
      <c r="DG317" s="831"/>
      <c r="DH317" s="831"/>
      <c r="DI317" s="831"/>
      <c r="DJ317" s="831"/>
      <c r="DK317" s="831"/>
      <c r="DL317" s="831"/>
      <c r="DM317" s="831"/>
      <c r="DN317" s="831"/>
      <c r="DO317" s="831"/>
      <c r="DP317" s="831"/>
      <c r="DQ317" s="831"/>
      <c r="DR317" s="831"/>
      <c r="DS317" s="831"/>
      <c r="DT317" s="831"/>
      <c r="DU317" s="831"/>
      <c r="DV317" s="831"/>
      <c r="DW317" s="826"/>
    </row>
    <row r="318" spans="2:127" x14ac:dyDescent="0.2">
      <c r="B318" s="703"/>
      <c r="C318" s="827"/>
      <c r="D318" s="809"/>
      <c r="E318" s="809"/>
      <c r="F318" s="809"/>
      <c r="G318" s="809"/>
      <c r="H318" s="809"/>
      <c r="I318" s="809"/>
      <c r="J318" s="809"/>
      <c r="K318" s="809"/>
      <c r="L318" s="809"/>
      <c r="M318" s="809"/>
      <c r="N318" s="809"/>
      <c r="O318" s="809"/>
      <c r="P318" s="809"/>
      <c r="Q318" s="809"/>
      <c r="R318" s="828"/>
      <c r="S318" s="809"/>
      <c r="T318" s="809"/>
      <c r="U318" s="707" t="s">
        <v>500</v>
      </c>
      <c r="V318" s="708" t="s">
        <v>124</v>
      </c>
      <c r="W318" s="709" t="s">
        <v>498</v>
      </c>
      <c r="X318" s="826"/>
      <c r="Y318" s="826"/>
      <c r="Z318" s="826"/>
      <c r="AA318" s="826"/>
      <c r="AB318" s="826"/>
      <c r="AC318" s="826"/>
      <c r="AD318" s="826"/>
      <c r="AE318" s="826"/>
      <c r="AF318" s="826"/>
      <c r="AG318" s="826"/>
      <c r="AH318" s="826"/>
      <c r="AI318" s="826"/>
      <c r="AJ318" s="826"/>
      <c r="AK318" s="826"/>
      <c r="AL318" s="826"/>
      <c r="AM318" s="826"/>
      <c r="AN318" s="826"/>
      <c r="AO318" s="826"/>
      <c r="AP318" s="826"/>
      <c r="AQ318" s="826"/>
      <c r="AR318" s="826"/>
      <c r="AS318" s="826"/>
      <c r="AT318" s="826"/>
      <c r="AU318" s="826"/>
      <c r="AV318" s="826"/>
      <c r="AW318" s="826"/>
      <c r="AX318" s="826"/>
      <c r="AY318" s="826"/>
      <c r="AZ318" s="826"/>
      <c r="BA318" s="826"/>
      <c r="BB318" s="826"/>
      <c r="BC318" s="826"/>
      <c r="BD318" s="826"/>
      <c r="BE318" s="826"/>
      <c r="BF318" s="826"/>
      <c r="BG318" s="826"/>
      <c r="BH318" s="826"/>
      <c r="BI318" s="826"/>
      <c r="BJ318" s="826"/>
      <c r="BK318" s="826"/>
      <c r="BL318" s="826"/>
      <c r="BM318" s="826"/>
      <c r="BN318" s="826"/>
      <c r="BO318" s="826"/>
      <c r="BP318" s="826"/>
      <c r="BQ318" s="826"/>
      <c r="BR318" s="826"/>
      <c r="BS318" s="826"/>
      <c r="BT318" s="826"/>
      <c r="BU318" s="826"/>
      <c r="BV318" s="826"/>
      <c r="BW318" s="826"/>
      <c r="BX318" s="826"/>
      <c r="BY318" s="826"/>
      <c r="BZ318" s="826"/>
      <c r="CA318" s="826"/>
      <c r="CB318" s="826"/>
      <c r="CC318" s="826"/>
      <c r="CD318" s="826"/>
      <c r="CE318" s="831"/>
      <c r="CF318" s="831"/>
      <c r="CG318" s="831"/>
      <c r="CH318" s="831"/>
      <c r="CI318" s="831"/>
      <c r="CJ318" s="831"/>
      <c r="CK318" s="831"/>
      <c r="CL318" s="831"/>
      <c r="CM318" s="831"/>
      <c r="CN318" s="831"/>
      <c r="CO318" s="831"/>
      <c r="CP318" s="831"/>
      <c r="CQ318" s="831"/>
      <c r="CR318" s="831"/>
      <c r="CS318" s="831"/>
      <c r="CT318" s="831"/>
      <c r="CU318" s="831"/>
      <c r="CV318" s="831"/>
      <c r="CW318" s="831"/>
      <c r="CX318" s="831"/>
      <c r="CY318" s="832"/>
      <c r="CZ318" s="831"/>
      <c r="DA318" s="831"/>
      <c r="DB318" s="831"/>
      <c r="DC318" s="831"/>
      <c r="DD318" s="831"/>
      <c r="DE318" s="831"/>
      <c r="DF318" s="831"/>
      <c r="DG318" s="831"/>
      <c r="DH318" s="831"/>
      <c r="DI318" s="831"/>
      <c r="DJ318" s="831"/>
      <c r="DK318" s="831"/>
      <c r="DL318" s="831"/>
      <c r="DM318" s="831"/>
      <c r="DN318" s="831"/>
      <c r="DO318" s="831"/>
      <c r="DP318" s="831"/>
      <c r="DQ318" s="831"/>
      <c r="DR318" s="831"/>
      <c r="DS318" s="831"/>
      <c r="DT318" s="831"/>
      <c r="DU318" s="831"/>
      <c r="DV318" s="831"/>
      <c r="DW318" s="826"/>
    </row>
    <row r="319" spans="2:127" x14ac:dyDescent="0.2">
      <c r="B319" s="704"/>
      <c r="C319" s="705"/>
      <c r="D319" s="651"/>
      <c r="E319" s="651"/>
      <c r="F319" s="651"/>
      <c r="G319" s="651"/>
      <c r="H319" s="651"/>
      <c r="I319" s="651"/>
      <c r="J319" s="651"/>
      <c r="K319" s="651"/>
      <c r="L319" s="651"/>
      <c r="M319" s="651"/>
      <c r="N319" s="651"/>
      <c r="O319" s="651"/>
      <c r="P319" s="651"/>
      <c r="Q319" s="651"/>
      <c r="R319" s="706"/>
      <c r="S319" s="651"/>
      <c r="T319" s="651"/>
      <c r="U319" s="707" t="s">
        <v>501</v>
      </c>
      <c r="V319" s="708" t="s">
        <v>124</v>
      </c>
      <c r="W319" s="709" t="s">
        <v>498</v>
      </c>
      <c r="X319" s="826"/>
      <c r="Y319" s="826"/>
      <c r="Z319" s="826"/>
      <c r="AA319" s="826"/>
      <c r="AB319" s="826"/>
      <c r="AC319" s="826"/>
      <c r="AD319" s="826"/>
      <c r="AE319" s="826"/>
      <c r="AF319" s="826"/>
      <c r="AG319" s="826"/>
      <c r="AH319" s="826"/>
      <c r="AI319" s="826"/>
      <c r="AJ319" s="826"/>
      <c r="AK319" s="826"/>
      <c r="AL319" s="826"/>
      <c r="AM319" s="826"/>
      <c r="AN319" s="826"/>
      <c r="AO319" s="826"/>
      <c r="AP319" s="826"/>
      <c r="AQ319" s="826"/>
      <c r="AR319" s="826"/>
      <c r="AS319" s="826"/>
      <c r="AT319" s="826"/>
      <c r="AU319" s="826"/>
      <c r="AV319" s="826"/>
      <c r="AW319" s="826"/>
      <c r="AX319" s="826"/>
      <c r="AY319" s="826"/>
      <c r="AZ319" s="826"/>
      <c r="BA319" s="826"/>
      <c r="BB319" s="826"/>
      <c r="BC319" s="826"/>
      <c r="BD319" s="826"/>
      <c r="BE319" s="826"/>
      <c r="BF319" s="826"/>
      <c r="BG319" s="826"/>
      <c r="BH319" s="826"/>
      <c r="BI319" s="826"/>
      <c r="BJ319" s="826"/>
      <c r="BK319" s="826"/>
      <c r="BL319" s="826"/>
      <c r="BM319" s="826"/>
      <c r="BN319" s="826"/>
      <c r="BO319" s="826"/>
      <c r="BP319" s="826"/>
      <c r="BQ319" s="826"/>
      <c r="BR319" s="826"/>
      <c r="BS319" s="826"/>
      <c r="BT319" s="826"/>
      <c r="BU319" s="826"/>
      <c r="BV319" s="826"/>
      <c r="BW319" s="826"/>
      <c r="BX319" s="826"/>
      <c r="BY319" s="826"/>
      <c r="BZ319" s="826"/>
      <c r="CA319" s="826"/>
      <c r="CB319" s="826"/>
      <c r="CC319" s="826"/>
      <c r="CD319" s="826"/>
      <c r="CE319" s="826"/>
      <c r="CF319" s="826"/>
      <c r="CG319" s="826"/>
      <c r="CH319" s="826"/>
      <c r="CI319" s="826"/>
      <c r="CJ319" s="826"/>
      <c r="CK319" s="826"/>
      <c r="CL319" s="826"/>
      <c r="CM319" s="826"/>
      <c r="CN319" s="826"/>
      <c r="CO319" s="826"/>
      <c r="CP319" s="826"/>
      <c r="CQ319" s="826"/>
      <c r="CR319" s="826"/>
      <c r="CS319" s="826"/>
      <c r="CT319" s="826"/>
      <c r="CU319" s="826"/>
      <c r="CV319" s="826"/>
      <c r="CW319" s="826"/>
      <c r="CX319" s="826"/>
      <c r="CY319" s="832"/>
      <c r="CZ319" s="831"/>
      <c r="DA319" s="826"/>
      <c r="DB319" s="826"/>
      <c r="DC319" s="826"/>
      <c r="DD319" s="826"/>
      <c r="DE319" s="826"/>
      <c r="DF319" s="826"/>
      <c r="DG319" s="826"/>
      <c r="DH319" s="826"/>
      <c r="DI319" s="826"/>
      <c r="DJ319" s="826"/>
      <c r="DK319" s="826"/>
      <c r="DL319" s="826"/>
      <c r="DM319" s="826"/>
      <c r="DN319" s="826"/>
      <c r="DO319" s="826"/>
      <c r="DP319" s="826"/>
      <c r="DQ319" s="826"/>
      <c r="DR319" s="826"/>
      <c r="DS319" s="826"/>
      <c r="DT319" s="826"/>
      <c r="DU319" s="826"/>
      <c r="DV319" s="826"/>
      <c r="DW319" s="826"/>
    </row>
    <row r="320" spans="2:127" x14ac:dyDescent="0.2">
      <c r="B320" s="704"/>
      <c r="C320" s="705"/>
      <c r="D320" s="651"/>
      <c r="E320" s="651"/>
      <c r="F320" s="651"/>
      <c r="G320" s="651"/>
      <c r="H320" s="651"/>
      <c r="I320" s="651"/>
      <c r="J320" s="651"/>
      <c r="K320" s="651"/>
      <c r="L320" s="651"/>
      <c r="M320" s="651"/>
      <c r="N320" s="651"/>
      <c r="O320" s="651"/>
      <c r="P320" s="651"/>
      <c r="Q320" s="651"/>
      <c r="R320" s="706"/>
      <c r="S320" s="651"/>
      <c r="T320" s="651"/>
      <c r="U320" s="710" t="s">
        <v>502</v>
      </c>
      <c r="V320" s="711" t="s">
        <v>124</v>
      </c>
      <c r="W320" s="709" t="s">
        <v>498</v>
      </c>
      <c r="X320" s="826"/>
      <c r="Y320" s="826"/>
      <c r="Z320" s="826"/>
      <c r="AA320" s="826"/>
      <c r="AB320" s="826"/>
      <c r="AC320" s="826"/>
      <c r="AD320" s="826"/>
      <c r="AE320" s="826"/>
      <c r="AF320" s="826"/>
      <c r="AG320" s="826"/>
      <c r="AH320" s="826"/>
      <c r="AI320" s="826"/>
      <c r="AJ320" s="826"/>
      <c r="AK320" s="826"/>
      <c r="AL320" s="826"/>
      <c r="AM320" s="826"/>
      <c r="AN320" s="826"/>
      <c r="AO320" s="826"/>
      <c r="AP320" s="826"/>
      <c r="AQ320" s="826"/>
      <c r="AR320" s="826"/>
      <c r="AS320" s="826"/>
      <c r="AT320" s="826"/>
      <c r="AU320" s="826"/>
      <c r="AV320" s="826"/>
      <c r="AW320" s="826"/>
      <c r="AX320" s="826"/>
      <c r="AY320" s="826"/>
      <c r="AZ320" s="826"/>
      <c r="BA320" s="826"/>
      <c r="BB320" s="826"/>
      <c r="BC320" s="826"/>
      <c r="BD320" s="826"/>
      <c r="BE320" s="826"/>
      <c r="BF320" s="826"/>
      <c r="BG320" s="826"/>
      <c r="BH320" s="826"/>
      <c r="BI320" s="826"/>
      <c r="BJ320" s="826"/>
      <c r="BK320" s="826"/>
      <c r="BL320" s="826"/>
      <c r="BM320" s="826"/>
      <c r="BN320" s="826"/>
      <c r="BO320" s="826"/>
      <c r="BP320" s="826"/>
      <c r="BQ320" s="826"/>
      <c r="BR320" s="826"/>
      <c r="BS320" s="826"/>
      <c r="BT320" s="826"/>
      <c r="BU320" s="826"/>
      <c r="BV320" s="826"/>
      <c r="BW320" s="826"/>
      <c r="BX320" s="826"/>
      <c r="BY320" s="826"/>
      <c r="BZ320" s="826"/>
      <c r="CA320" s="826"/>
      <c r="CB320" s="826"/>
      <c r="CC320" s="826"/>
      <c r="CD320" s="826"/>
      <c r="CE320" s="826"/>
      <c r="CF320" s="826"/>
      <c r="CG320" s="826"/>
      <c r="CH320" s="826"/>
      <c r="CI320" s="826"/>
      <c r="CJ320" s="826"/>
      <c r="CK320" s="826"/>
      <c r="CL320" s="826"/>
      <c r="CM320" s="826"/>
      <c r="CN320" s="826"/>
      <c r="CO320" s="826"/>
      <c r="CP320" s="826"/>
      <c r="CQ320" s="826"/>
      <c r="CR320" s="826"/>
      <c r="CS320" s="826"/>
      <c r="CT320" s="826"/>
      <c r="CU320" s="826"/>
      <c r="CV320" s="826"/>
      <c r="CW320" s="826"/>
      <c r="CX320" s="826"/>
      <c r="CY320" s="832"/>
      <c r="CZ320" s="831"/>
      <c r="DA320" s="826"/>
      <c r="DB320" s="826"/>
      <c r="DC320" s="826"/>
      <c r="DD320" s="826"/>
      <c r="DE320" s="826"/>
      <c r="DF320" s="826"/>
      <c r="DG320" s="826"/>
      <c r="DH320" s="826"/>
      <c r="DI320" s="826"/>
      <c r="DJ320" s="826"/>
      <c r="DK320" s="826"/>
      <c r="DL320" s="826"/>
      <c r="DM320" s="826"/>
      <c r="DN320" s="826"/>
      <c r="DO320" s="826"/>
      <c r="DP320" s="826"/>
      <c r="DQ320" s="826"/>
      <c r="DR320" s="826"/>
      <c r="DS320" s="826"/>
      <c r="DT320" s="826"/>
      <c r="DU320" s="826"/>
      <c r="DV320" s="826"/>
      <c r="DW320" s="826"/>
    </row>
    <row r="321" spans="2:127" x14ac:dyDescent="0.2">
      <c r="B321" s="704"/>
      <c r="C321" s="705"/>
      <c r="D321" s="651"/>
      <c r="E321" s="651"/>
      <c r="F321" s="651"/>
      <c r="G321" s="651"/>
      <c r="H321" s="651"/>
      <c r="I321" s="651"/>
      <c r="J321" s="651"/>
      <c r="K321" s="651"/>
      <c r="L321" s="651"/>
      <c r="M321" s="651"/>
      <c r="N321" s="651"/>
      <c r="O321" s="651"/>
      <c r="P321" s="651"/>
      <c r="Q321" s="651"/>
      <c r="R321" s="706"/>
      <c r="S321" s="651"/>
      <c r="T321" s="651"/>
      <c r="U321" s="707" t="s">
        <v>503</v>
      </c>
      <c r="V321" s="708" t="s">
        <v>124</v>
      </c>
      <c r="W321" s="709" t="s">
        <v>498</v>
      </c>
      <c r="X321" s="826"/>
      <c r="Y321" s="826"/>
      <c r="Z321" s="826"/>
      <c r="AA321" s="826"/>
      <c r="AB321" s="826"/>
      <c r="AC321" s="826"/>
      <c r="AD321" s="826"/>
      <c r="AE321" s="826"/>
      <c r="AF321" s="826"/>
      <c r="AG321" s="826"/>
      <c r="AH321" s="826"/>
      <c r="AI321" s="826"/>
      <c r="AJ321" s="826"/>
      <c r="AK321" s="826"/>
      <c r="AL321" s="826"/>
      <c r="AM321" s="826"/>
      <c r="AN321" s="826"/>
      <c r="AO321" s="826"/>
      <c r="AP321" s="826"/>
      <c r="AQ321" s="826"/>
      <c r="AR321" s="826"/>
      <c r="AS321" s="826"/>
      <c r="AT321" s="826"/>
      <c r="AU321" s="826"/>
      <c r="AV321" s="826"/>
      <c r="AW321" s="826"/>
      <c r="AX321" s="826"/>
      <c r="AY321" s="826"/>
      <c r="AZ321" s="826"/>
      <c r="BA321" s="826"/>
      <c r="BB321" s="826"/>
      <c r="BC321" s="826"/>
      <c r="BD321" s="826"/>
      <c r="BE321" s="826"/>
      <c r="BF321" s="826"/>
      <c r="BG321" s="826"/>
      <c r="BH321" s="826"/>
      <c r="BI321" s="826"/>
      <c r="BJ321" s="826"/>
      <c r="BK321" s="826"/>
      <c r="BL321" s="826"/>
      <c r="BM321" s="826"/>
      <c r="BN321" s="826"/>
      <c r="BO321" s="826"/>
      <c r="BP321" s="826"/>
      <c r="BQ321" s="826"/>
      <c r="BR321" s="826"/>
      <c r="BS321" s="826"/>
      <c r="BT321" s="826"/>
      <c r="BU321" s="826"/>
      <c r="BV321" s="826"/>
      <c r="BW321" s="826"/>
      <c r="BX321" s="826"/>
      <c r="BY321" s="826"/>
      <c r="BZ321" s="826"/>
      <c r="CA321" s="826"/>
      <c r="CB321" s="826"/>
      <c r="CC321" s="826"/>
      <c r="CD321" s="826"/>
      <c r="CE321" s="826"/>
      <c r="CF321" s="826"/>
      <c r="CG321" s="826"/>
      <c r="CH321" s="826"/>
      <c r="CI321" s="826"/>
      <c r="CJ321" s="826"/>
      <c r="CK321" s="826"/>
      <c r="CL321" s="826"/>
      <c r="CM321" s="826"/>
      <c r="CN321" s="826"/>
      <c r="CO321" s="826"/>
      <c r="CP321" s="826"/>
      <c r="CQ321" s="826"/>
      <c r="CR321" s="826"/>
      <c r="CS321" s="826"/>
      <c r="CT321" s="826"/>
      <c r="CU321" s="826"/>
      <c r="CV321" s="826"/>
      <c r="CW321" s="826"/>
      <c r="CX321" s="826"/>
      <c r="CY321" s="832"/>
      <c r="CZ321" s="831"/>
      <c r="DA321" s="826"/>
      <c r="DB321" s="826"/>
      <c r="DC321" s="826"/>
      <c r="DD321" s="826"/>
      <c r="DE321" s="826"/>
      <c r="DF321" s="826"/>
      <c r="DG321" s="826"/>
      <c r="DH321" s="826"/>
      <c r="DI321" s="826"/>
      <c r="DJ321" s="826"/>
      <c r="DK321" s="826"/>
      <c r="DL321" s="826"/>
      <c r="DM321" s="826"/>
      <c r="DN321" s="826"/>
      <c r="DO321" s="826"/>
      <c r="DP321" s="826"/>
      <c r="DQ321" s="826"/>
      <c r="DR321" s="826"/>
      <c r="DS321" s="826"/>
      <c r="DT321" s="826"/>
      <c r="DU321" s="826"/>
      <c r="DV321" s="826"/>
      <c r="DW321" s="826"/>
    </row>
    <row r="322" spans="2:127" x14ac:dyDescent="0.2">
      <c r="B322" s="829"/>
      <c r="C322" s="705"/>
      <c r="D322" s="651"/>
      <c r="E322" s="651"/>
      <c r="F322" s="651"/>
      <c r="G322" s="651"/>
      <c r="H322" s="651"/>
      <c r="I322" s="651"/>
      <c r="J322" s="651"/>
      <c r="K322" s="651"/>
      <c r="L322" s="651"/>
      <c r="M322" s="651"/>
      <c r="N322" s="651"/>
      <c r="O322" s="651"/>
      <c r="P322" s="651"/>
      <c r="Q322" s="651"/>
      <c r="R322" s="706"/>
      <c r="S322" s="651"/>
      <c r="T322" s="651"/>
      <c r="U322" s="707" t="s">
        <v>504</v>
      </c>
      <c r="V322" s="708" t="s">
        <v>124</v>
      </c>
      <c r="W322" s="709" t="s">
        <v>498</v>
      </c>
      <c r="X322" s="826"/>
      <c r="Y322" s="826"/>
      <c r="Z322" s="826"/>
      <c r="AA322" s="826"/>
      <c r="AB322" s="826"/>
      <c r="AC322" s="826"/>
      <c r="AD322" s="826"/>
      <c r="AE322" s="826"/>
      <c r="AF322" s="826"/>
      <c r="AG322" s="826"/>
      <c r="AH322" s="826"/>
      <c r="AI322" s="826"/>
      <c r="AJ322" s="826"/>
      <c r="AK322" s="826"/>
      <c r="AL322" s="826"/>
      <c r="AM322" s="826"/>
      <c r="AN322" s="826"/>
      <c r="AO322" s="826"/>
      <c r="AP322" s="826"/>
      <c r="AQ322" s="826"/>
      <c r="AR322" s="826"/>
      <c r="AS322" s="826"/>
      <c r="AT322" s="826"/>
      <c r="AU322" s="826"/>
      <c r="AV322" s="826"/>
      <c r="AW322" s="826"/>
      <c r="AX322" s="826"/>
      <c r="AY322" s="826"/>
      <c r="AZ322" s="826"/>
      <c r="BA322" s="826"/>
      <c r="BB322" s="826"/>
      <c r="BC322" s="826"/>
      <c r="BD322" s="826"/>
      <c r="BE322" s="826"/>
      <c r="BF322" s="826"/>
      <c r="BG322" s="826"/>
      <c r="BH322" s="826"/>
      <c r="BI322" s="826"/>
      <c r="BJ322" s="826"/>
      <c r="BK322" s="826"/>
      <c r="BL322" s="826"/>
      <c r="BM322" s="826"/>
      <c r="BN322" s="826"/>
      <c r="BO322" s="826"/>
      <c r="BP322" s="826"/>
      <c r="BQ322" s="826"/>
      <c r="BR322" s="826"/>
      <c r="BS322" s="826"/>
      <c r="BT322" s="826"/>
      <c r="BU322" s="826"/>
      <c r="BV322" s="826"/>
      <c r="BW322" s="826"/>
      <c r="BX322" s="826"/>
      <c r="BY322" s="826"/>
      <c r="BZ322" s="826"/>
      <c r="CA322" s="826"/>
      <c r="CB322" s="826"/>
      <c r="CC322" s="826"/>
      <c r="CD322" s="826"/>
      <c r="CE322" s="826"/>
      <c r="CF322" s="826"/>
      <c r="CG322" s="826"/>
      <c r="CH322" s="826"/>
      <c r="CI322" s="826"/>
      <c r="CJ322" s="826"/>
      <c r="CK322" s="826"/>
      <c r="CL322" s="826"/>
      <c r="CM322" s="826"/>
      <c r="CN322" s="826"/>
      <c r="CO322" s="826"/>
      <c r="CP322" s="826"/>
      <c r="CQ322" s="826"/>
      <c r="CR322" s="826"/>
      <c r="CS322" s="826"/>
      <c r="CT322" s="826"/>
      <c r="CU322" s="826"/>
      <c r="CV322" s="826"/>
      <c r="CW322" s="826"/>
      <c r="CX322" s="826"/>
      <c r="CY322" s="832"/>
      <c r="CZ322" s="831"/>
      <c r="DA322" s="826"/>
      <c r="DB322" s="826"/>
      <c r="DC322" s="826"/>
      <c r="DD322" s="826"/>
      <c r="DE322" s="826"/>
      <c r="DF322" s="826"/>
      <c r="DG322" s="826"/>
      <c r="DH322" s="826"/>
      <c r="DI322" s="826"/>
      <c r="DJ322" s="826"/>
      <c r="DK322" s="826"/>
      <c r="DL322" s="826"/>
      <c r="DM322" s="826"/>
      <c r="DN322" s="826"/>
      <c r="DO322" s="826"/>
      <c r="DP322" s="826"/>
      <c r="DQ322" s="826"/>
      <c r="DR322" s="826"/>
      <c r="DS322" s="826"/>
      <c r="DT322" s="826"/>
      <c r="DU322" s="826"/>
      <c r="DV322" s="826"/>
      <c r="DW322" s="826"/>
    </row>
    <row r="323" spans="2:127" x14ac:dyDescent="0.2">
      <c r="B323" s="829"/>
      <c r="C323" s="705"/>
      <c r="D323" s="651"/>
      <c r="E323" s="651"/>
      <c r="F323" s="651"/>
      <c r="G323" s="651"/>
      <c r="H323" s="651"/>
      <c r="I323" s="651"/>
      <c r="J323" s="651"/>
      <c r="K323" s="651"/>
      <c r="L323" s="651"/>
      <c r="M323" s="651"/>
      <c r="N323" s="651"/>
      <c r="O323" s="651"/>
      <c r="P323" s="651"/>
      <c r="Q323" s="651"/>
      <c r="R323" s="706"/>
      <c r="S323" s="651"/>
      <c r="T323" s="651"/>
      <c r="U323" s="707" t="s">
        <v>505</v>
      </c>
      <c r="V323" s="708" t="s">
        <v>124</v>
      </c>
      <c r="W323" s="709" t="s">
        <v>498</v>
      </c>
      <c r="X323" s="826"/>
      <c r="Y323" s="826"/>
      <c r="Z323" s="826"/>
      <c r="AA323" s="826"/>
      <c r="AB323" s="826"/>
      <c r="AC323" s="826"/>
      <c r="AD323" s="826"/>
      <c r="AE323" s="826"/>
      <c r="AF323" s="826"/>
      <c r="AG323" s="826"/>
      <c r="AH323" s="826"/>
      <c r="AI323" s="826"/>
      <c r="AJ323" s="826"/>
      <c r="AK323" s="826"/>
      <c r="AL323" s="826"/>
      <c r="AM323" s="826"/>
      <c r="AN323" s="826"/>
      <c r="AO323" s="826"/>
      <c r="AP323" s="826"/>
      <c r="AQ323" s="826"/>
      <c r="AR323" s="826"/>
      <c r="AS323" s="826"/>
      <c r="AT323" s="826"/>
      <c r="AU323" s="826"/>
      <c r="AV323" s="826"/>
      <c r="AW323" s="826"/>
      <c r="AX323" s="826"/>
      <c r="AY323" s="826"/>
      <c r="AZ323" s="826"/>
      <c r="BA323" s="826"/>
      <c r="BB323" s="826"/>
      <c r="BC323" s="826"/>
      <c r="BD323" s="826"/>
      <c r="BE323" s="826"/>
      <c r="BF323" s="826"/>
      <c r="BG323" s="826"/>
      <c r="BH323" s="826"/>
      <c r="BI323" s="826"/>
      <c r="BJ323" s="826"/>
      <c r="BK323" s="826"/>
      <c r="BL323" s="826"/>
      <c r="BM323" s="826"/>
      <c r="BN323" s="826"/>
      <c r="BO323" s="826"/>
      <c r="BP323" s="826"/>
      <c r="BQ323" s="826"/>
      <c r="BR323" s="826"/>
      <c r="BS323" s="826"/>
      <c r="BT323" s="826"/>
      <c r="BU323" s="826"/>
      <c r="BV323" s="826"/>
      <c r="BW323" s="826"/>
      <c r="BX323" s="826"/>
      <c r="BY323" s="826"/>
      <c r="BZ323" s="826"/>
      <c r="CA323" s="826"/>
      <c r="CB323" s="826"/>
      <c r="CC323" s="826"/>
      <c r="CD323" s="826"/>
      <c r="CE323" s="826"/>
      <c r="CF323" s="826"/>
      <c r="CG323" s="826"/>
      <c r="CH323" s="826"/>
      <c r="CI323" s="826"/>
      <c r="CJ323" s="826"/>
      <c r="CK323" s="826"/>
      <c r="CL323" s="826"/>
      <c r="CM323" s="826"/>
      <c r="CN323" s="826"/>
      <c r="CO323" s="826"/>
      <c r="CP323" s="826"/>
      <c r="CQ323" s="826"/>
      <c r="CR323" s="826"/>
      <c r="CS323" s="826"/>
      <c r="CT323" s="826"/>
      <c r="CU323" s="826"/>
      <c r="CV323" s="826"/>
      <c r="CW323" s="826"/>
      <c r="CX323" s="826"/>
      <c r="CY323" s="832"/>
      <c r="CZ323" s="831"/>
      <c r="DA323" s="826"/>
      <c r="DB323" s="826"/>
      <c r="DC323" s="826"/>
      <c r="DD323" s="826"/>
      <c r="DE323" s="826"/>
      <c r="DF323" s="826"/>
      <c r="DG323" s="826"/>
      <c r="DH323" s="826"/>
      <c r="DI323" s="826"/>
      <c r="DJ323" s="826"/>
      <c r="DK323" s="826"/>
      <c r="DL323" s="826"/>
      <c r="DM323" s="826"/>
      <c r="DN323" s="826"/>
      <c r="DO323" s="826"/>
      <c r="DP323" s="826"/>
      <c r="DQ323" s="826"/>
      <c r="DR323" s="826"/>
      <c r="DS323" s="826"/>
      <c r="DT323" s="826"/>
      <c r="DU323" s="826"/>
      <c r="DV323" s="826"/>
      <c r="DW323" s="826"/>
    </row>
    <row r="324" spans="2:127" x14ac:dyDescent="0.2">
      <c r="B324" s="829"/>
      <c r="C324" s="705"/>
      <c r="D324" s="651"/>
      <c r="E324" s="651"/>
      <c r="F324" s="651"/>
      <c r="G324" s="651"/>
      <c r="H324" s="651"/>
      <c r="I324" s="651"/>
      <c r="J324" s="651"/>
      <c r="K324" s="651"/>
      <c r="L324" s="651"/>
      <c r="M324" s="651"/>
      <c r="N324" s="651"/>
      <c r="O324" s="651"/>
      <c r="P324" s="651"/>
      <c r="Q324" s="651"/>
      <c r="R324" s="706"/>
      <c r="S324" s="651"/>
      <c r="T324" s="651"/>
      <c r="U324" s="707" t="s">
        <v>506</v>
      </c>
      <c r="V324" s="708" t="s">
        <v>124</v>
      </c>
      <c r="W324" s="709" t="s">
        <v>498</v>
      </c>
      <c r="X324" s="826"/>
      <c r="Y324" s="826"/>
      <c r="Z324" s="826"/>
      <c r="AA324" s="826"/>
      <c r="AB324" s="826"/>
      <c r="AC324" s="826"/>
      <c r="AD324" s="826"/>
      <c r="AE324" s="826"/>
      <c r="AF324" s="826"/>
      <c r="AG324" s="826"/>
      <c r="AH324" s="826"/>
      <c r="AI324" s="826"/>
      <c r="AJ324" s="826"/>
      <c r="AK324" s="826"/>
      <c r="AL324" s="826"/>
      <c r="AM324" s="826"/>
      <c r="AN324" s="826"/>
      <c r="AO324" s="826"/>
      <c r="AP324" s="826"/>
      <c r="AQ324" s="826"/>
      <c r="AR324" s="826"/>
      <c r="AS324" s="826"/>
      <c r="AT324" s="826"/>
      <c r="AU324" s="826"/>
      <c r="AV324" s="826"/>
      <c r="AW324" s="826"/>
      <c r="AX324" s="826"/>
      <c r="AY324" s="826"/>
      <c r="AZ324" s="826"/>
      <c r="BA324" s="826"/>
      <c r="BB324" s="826"/>
      <c r="BC324" s="826"/>
      <c r="BD324" s="826"/>
      <c r="BE324" s="826"/>
      <c r="BF324" s="826"/>
      <c r="BG324" s="826"/>
      <c r="BH324" s="826"/>
      <c r="BI324" s="826"/>
      <c r="BJ324" s="826"/>
      <c r="BK324" s="826"/>
      <c r="BL324" s="826"/>
      <c r="BM324" s="826"/>
      <c r="BN324" s="826"/>
      <c r="BO324" s="826"/>
      <c r="BP324" s="826"/>
      <c r="BQ324" s="826"/>
      <c r="BR324" s="826"/>
      <c r="BS324" s="826"/>
      <c r="BT324" s="826"/>
      <c r="BU324" s="826"/>
      <c r="BV324" s="826"/>
      <c r="BW324" s="826"/>
      <c r="BX324" s="826"/>
      <c r="BY324" s="826"/>
      <c r="BZ324" s="826"/>
      <c r="CA324" s="826"/>
      <c r="CB324" s="826"/>
      <c r="CC324" s="826"/>
      <c r="CD324" s="826"/>
      <c r="CE324" s="826"/>
      <c r="CF324" s="826"/>
      <c r="CG324" s="826"/>
      <c r="CH324" s="826"/>
      <c r="CI324" s="826"/>
      <c r="CJ324" s="826"/>
      <c r="CK324" s="826"/>
      <c r="CL324" s="826"/>
      <c r="CM324" s="826"/>
      <c r="CN324" s="826"/>
      <c r="CO324" s="826"/>
      <c r="CP324" s="826"/>
      <c r="CQ324" s="826"/>
      <c r="CR324" s="826"/>
      <c r="CS324" s="826"/>
      <c r="CT324" s="826"/>
      <c r="CU324" s="826"/>
      <c r="CV324" s="826"/>
      <c r="CW324" s="826"/>
      <c r="CX324" s="826"/>
      <c r="CY324" s="832"/>
      <c r="CZ324" s="831"/>
      <c r="DA324" s="826"/>
      <c r="DB324" s="826"/>
      <c r="DC324" s="826"/>
      <c r="DD324" s="826"/>
      <c r="DE324" s="826"/>
      <c r="DF324" s="826"/>
      <c r="DG324" s="826"/>
      <c r="DH324" s="826"/>
      <c r="DI324" s="826"/>
      <c r="DJ324" s="826"/>
      <c r="DK324" s="826"/>
      <c r="DL324" s="826"/>
      <c r="DM324" s="826"/>
      <c r="DN324" s="826"/>
      <c r="DO324" s="826"/>
      <c r="DP324" s="826"/>
      <c r="DQ324" s="826"/>
      <c r="DR324" s="826"/>
      <c r="DS324" s="826"/>
      <c r="DT324" s="826"/>
      <c r="DU324" s="826"/>
      <c r="DV324" s="826"/>
      <c r="DW324" s="826"/>
    </row>
    <row r="325" spans="2:127" x14ac:dyDescent="0.2">
      <c r="B325" s="829"/>
      <c r="C325" s="705"/>
      <c r="D325" s="651"/>
      <c r="E325" s="651"/>
      <c r="F325" s="651"/>
      <c r="G325" s="651"/>
      <c r="H325" s="651"/>
      <c r="I325" s="651"/>
      <c r="J325" s="651"/>
      <c r="K325" s="651"/>
      <c r="L325" s="651"/>
      <c r="M325" s="651"/>
      <c r="N325" s="651"/>
      <c r="O325" s="651"/>
      <c r="P325" s="651"/>
      <c r="Q325" s="651"/>
      <c r="R325" s="706"/>
      <c r="S325" s="651"/>
      <c r="T325" s="651"/>
      <c r="U325" s="712" t="s">
        <v>507</v>
      </c>
      <c r="V325" s="708" t="s">
        <v>124</v>
      </c>
      <c r="W325" s="709" t="s">
        <v>498</v>
      </c>
      <c r="X325" s="833"/>
      <c r="Y325" s="833"/>
      <c r="Z325" s="833"/>
      <c r="AA325" s="833"/>
      <c r="AB325" s="833"/>
      <c r="AC325" s="833"/>
      <c r="AD325" s="833"/>
      <c r="AE325" s="833"/>
      <c r="AF325" s="833"/>
      <c r="AG325" s="833"/>
      <c r="AH325" s="833"/>
      <c r="AI325" s="833"/>
      <c r="AJ325" s="833"/>
      <c r="AK325" s="833"/>
      <c r="AL325" s="833"/>
      <c r="AM325" s="833"/>
      <c r="AN325" s="833"/>
      <c r="AO325" s="833"/>
      <c r="AP325" s="833"/>
      <c r="AQ325" s="833"/>
      <c r="AR325" s="833"/>
      <c r="AS325" s="833"/>
      <c r="AT325" s="833"/>
      <c r="AU325" s="833"/>
      <c r="AV325" s="833"/>
      <c r="AW325" s="833"/>
      <c r="AX325" s="833"/>
      <c r="AY325" s="833"/>
      <c r="AZ325" s="833"/>
      <c r="BA325" s="833"/>
      <c r="BB325" s="833"/>
      <c r="BC325" s="833"/>
      <c r="BD325" s="833"/>
      <c r="BE325" s="833"/>
      <c r="BF325" s="833"/>
      <c r="BG325" s="833"/>
      <c r="BH325" s="833"/>
      <c r="BI325" s="833"/>
      <c r="BJ325" s="833"/>
      <c r="BK325" s="833"/>
      <c r="BL325" s="833"/>
      <c r="BM325" s="833"/>
      <c r="BN325" s="833"/>
      <c r="BO325" s="833"/>
      <c r="BP325" s="833"/>
      <c r="BQ325" s="833"/>
      <c r="BR325" s="833"/>
      <c r="BS325" s="833"/>
      <c r="BT325" s="833"/>
      <c r="BU325" s="833"/>
      <c r="BV325" s="833"/>
      <c r="BW325" s="833"/>
      <c r="BX325" s="833"/>
      <c r="BY325" s="833"/>
      <c r="BZ325" s="833"/>
      <c r="CA325" s="833"/>
      <c r="CB325" s="833"/>
      <c r="CC325" s="833"/>
      <c r="CD325" s="833"/>
      <c r="CE325" s="833"/>
      <c r="CF325" s="833"/>
      <c r="CG325" s="833"/>
      <c r="CH325" s="833"/>
      <c r="CI325" s="833"/>
      <c r="CJ325" s="833"/>
      <c r="CK325" s="833"/>
      <c r="CL325" s="833"/>
      <c r="CM325" s="833"/>
      <c r="CN325" s="833"/>
      <c r="CO325" s="833"/>
      <c r="CP325" s="833"/>
      <c r="CQ325" s="833"/>
      <c r="CR325" s="833"/>
      <c r="CS325" s="833"/>
      <c r="CT325" s="833"/>
      <c r="CU325" s="833"/>
      <c r="CV325" s="833"/>
      <c r="CW325" s="833"/>
      <c r="CX325" s="833"/>
      <c r="CY325" s="832"/>
      <c r="CZ325" s="831"/>
      <c r="DA325" s="833"/>
      <c r="DB325" s="833"/>
      <c r="DC325" s="833"/>
      <c r="DD325" s="833"/>
      <c r="DE325" s="833"/>
      <c r="DF325" s="833"/>
      <c r="DG325" s="833"/>
      <c r="DH325" s="833"/>
      <c r="DI325" s="833"/>
      <c r="DJ325" s="833"/>
      <c r="DK325" s="833"/>
      <c r="DL325" s="833"/>
      <c r="DM325" s="833"/>
      <c r="DN325" s="833"/>
      <c r="DO325" s="833"/>
      <c r="DP325" s="833"/>
      <c r="DQ325" s="833"/>
      <c r="DR325" s="833"/>
      <c r="DS325" s="833"/>
      <c r="DT325" s="833"/>
      <c r="DU325" s="833"/>
      <c r="DV325" s="833"/>
      <c r="DW325" s="833"/>
    </row>
    <row r="326" spans="2:127" ht="15.75" thickBot="1" x14ac:dyDescent="0.25">
      <c r="B326" s="713"/>
      <c r="C326" s="714"/>
      <c r="D326" s="715"/>
      <c r="E326" s="715"/>
      <c r="F326" s="715"/>
      <c r="G326" s="715"/>
      <c r="H326" s="715"/>
      <c r="I326" s="715"/>
      <c r="J326" s="715"/>
      <c r="K326" s="715"/>
      <c r="L326" s="715"/>
      <c r="M326" s="715"/>
      <c r="N326" s="715"/>
      <c r="O326" s="715"/>
      <c r="P326" s="715"/>
      <c r="Q326" s="715"/>
      <c r="R326" s="716"/>
      <c r="S326" s="715"/>
      <c r="T326" s="715"/>
      <c r="U326" s="717" t="s">
        <v>127</v>
      </c>
      <c r="V326" s="718" t="s">
        <v>508</v>
      </c>
      <c r="W326" s="719" t="s">
        <v>498</v>
      </c>
      <c r="X326" s="720">
        <f>SUM(X315:X325)</f>
        <v>387.13662400000004</v>
      </c>
      <c r="Y326" s="720">
        <f t="shared" ref="Y326:CJ326" si="82">SUM(Y315:Y325)</f>
        <v>307.66149200000001</v>
      </c>
      <c r="Z326" s="720">
        <f t="shared" si="82"/>
        <v>290.29048399999999</v>
      </c>
      <c r="AA326" s="720">
        <f t="shared" si="82"/>
        <v>259.35515200000003</v>
      </c>
      <c r="AB326" s="720">
        <f t="shared" si="82"/>
        <v>294.86442799999998</v>
      </c>
      <c r="AC326" s="720">
        <f t="shared" si="82"/>
        <v>202.365128</v>
      </c>
      <c r="AD326" s="720">
        <f t="shared" si="82"/>
        <v>202.365128</v>
      </c>
      <c r="AE326" s="720">
        <f t="shared" si="82"/>
        <v>202.365128</v>
      </c>
      <c r="AF326" s="720">
        <f t="shared" si="82"/>
        <v>202.365128</v>
      </c>
      <c r="AG326" s="720">
        <f t="shared" si="82"/>
        <v>202.365128</v>
      </c>
      <c r="AH326" s="720">
        <f t="shared" si="82"/>
        <v>202.365128</v>
      </c>
      <c r="AI326" s="720">
        <f t="shared" si="82"/>
        <v>202.365128</v>
      </c>
      <c r="AJ326" s="720">
        <f t="shared" si="82"/>
        <v>202.365128</v>
      </c>
      <c r="AK326" s="720">
        <f t="shared" si="82"/>
        <v>202.365128</v>
      </c>
      <c r="AL326" s="720">
        <f t="shared" si="82"/>
        <v>202.365128</v>
      </c>
      <c r="AM326" s="720">
        <f t="shared" si="82"/>
        <v>202.365128</v>
      </c>
      <c r="AN326" s="720">
        <f t="shared" si="82"/>
        <v>202.365128</v>
      </c>
      <c r="AO326" s="720">
        <f t="shared" si="82"/>
        <v>202.365128</v>
      </c>
      <c r="AP326" s="720">
        <f t="shared" si="82"/>
        <v>202.365128</v>
      </c>
      <c r="AQ326" s="720">
        <f t="shared" si="82"/>
        <v>202.365128</v>
      </c>
      <c r="AR326" s="720">
        <f t="shared" si="82"/>
        <v>202.365128</v>
      </c>
      <c r="AS326" s="720">
        <f t="shared" si="82"/>
        <v>202.365128</v>
      </c>
      <c r="AT326" s="720">
        <f t="shared" si="82"/>
        <v>202.365128</v>
      </c>
      <c r="AU326" s="720">
        <f t="shared" si="82"/>
        <v>202.365128</v>
      </c>
      <c r="AV326" s="720">
        <f t="shared" si="82"/>
        <v>202.365128</v>
      </c>
      <c r="AW326" s="720">
        <f t="shared" si="82"/>
        <v>202.365128</v>
      </c>
      <c r="AX326" s="720">
        <f t="shared" si="82"/>
        <v>202.365128</v>
      </c>
      <c r="AY326" s="720">
        <f t="shared" si="82"/>
        <v>202.365128</v>
      </c>
      <c r="AZ326" s="720">
        <f t="shared" si="82"/>
        <v>202.365128</v>
      </c>
      <c r="BA326" s="720">
        <f t="shared" si="82"/>
        <v>202.365128</v>
      </c>
      <c r="BB326" s="720">
        <f t="shared" si="82"/>
        <v>202.365128</v>
      </c>
      <c r="BC326" s="720">
        <f t="shared" si="82"/>
        <v>202.365128</v>
      </c>
      <c r="BD326" s="720">
        <f t="shared" si="82"/>
        <v>202.365128</v>
      </c>
      <c r="BE326" s="720">
        <f t="shared" si="82"/>
        <v>202.365128</v>
      </c>
      <c r="BF326" s="720">
        <f t="shared" si="82"/>
        <v>202.365128</v>
      </c>
      <c r="BG326" s="720">
        <f t="shared" si="82"/>
        <v>202.365128</v>
      </c>
      <c r="BH326" s="720">
        <f t="shared" si="82"/>
        <v>202.365128</v>
      </c>
      <c r="BI326" s="720">
        <f t="shared" si="82"/>
        <v>202.365128</v>
      </c>
      <c r="BJ326" s="720">
        <f t="shared" si="82"/>
        <v>202.365128</v>
      </c>
      <c r="BK326" s="720">
        <f t="shared" si="82"/>
        <v>202.365128</v>
      </c>
      <c r="BL326" s="720">
        <f t="shared" si="82"/>
        <v>202.365128</v>
      </c>
      <c r="BM326" s="720">
        <f t="shared" si="82"/>
        <v>202.365128</v>
      </c>
      <c r="BN326" s="720">
        <f t="shared" si="82"/>
        <v>202.365128</v>
      </c>
      <c r="BO326" s="720">
        <f t="shared" si="82"/>
        <v>202.365128</v>
      </c>
      <c r="BP326" s="720">
        <f t="shared" si="82"/>
        <v>202.365128</v>
      </c>
      <c r="BQ326" s="720">
        <f t="shared" si="82"/>
        <v>202.365128</v>
      </c>
      <c r="BR326" s="720">
        <f t="shared" si="82"/>
        <v>202.365128</v>
      </c>
      <c r="BS326" s="720">
        <f t="shared" si="82"/>
        <v>202.365128</v>
      </c>
      <c r="BT326" s="720">
        <f t="shared" si="82"/>
        <v>202.365128</v>
      </c>
      <c r="BU326" s="720">
        <f t="shared" si="82"/>
        <v>202.365128</v>
      </c>
      <c r="BV326" s="720">
        <f t="shared" si="82"/>
        <v>202.365128</v>
      </c>
      <c r="BW326" s="720">
        <f t="shared" si="82"/>
        <v>202.365128</v>
      </c>
      <c r="BX326" s="720">
        <f t="shared" si="82"/>
        <v>202.365128</v>
      </c>
      <c r="BY326" s="720">
        <f t="shared" si="82"/>
        <v>202.365128</v>
      </c>
      <c r="BZ326" s="720">
        <f t="shared" si="82"/>
        <v>202.365128</v>
      </c>
      <c r="CA326" s="720">
        <f t="shared" si="82"/>
        <v>202.365128</v>
      </c>
      <c r="CB326" s="720">
        <f t="shared" si="82"/>
        <v>202.365128</v>
      </c>
      <c r="CC326" s="720">
        <f t="shared" si="82"/>
        <v>202.365128</v>
      </c>
      <c r="CD326" s="720">
        <f t="shared" si="82"/>
        <v>202.365128</v>
      </c>
      <c r="CE326" s="720">
        <f t="shared" si="82"/>
        <v>202.365128</v>
      </c>
      <c r="CF326" s="720">
        <f t="shared" si="82"/>
        <v>202.365128</v>
      </c>
      <c r="CG326" s="720">
        <f t="shared" si="82"/>
        <v>202.365128</v>
      </c>
      <c r="CH326" s="720">
        <f t="shared" si="82"/>
        <v>202.365128</v>
      </c>
      <c r="CI326" s="720">
        <f t="shared" si="82"/>
        <v>202.365128</v>
      </c>
      <c r="CJ326" s="720">
        <f t="shared" si="82"/>
        <v>202.365128</v>
      </c>
      <c r="CK326" s="720">
        <f t="shared" ref="CK326:DW326" si="83">SUM(CK315:CK325)</f>
        <v>202.365128</v>
      </c>
      <c r="CL326" s="720">
        <f t="shared" si="83"/>
        <v>202.365128</v>
      </c>
      <c r="CM326" s="720">
        <f t="shared" si="83"/>
        <v>202.365128</v>
      </c>
      <c r="CN326" s="720">
        <f t="shared" si="83"/>
        <v>202.365128</v>
      </c>
      <c r="CO326" s="720">
        <f t="shared" si="83"/>
        <v>202.365128</v>
      </c>
      <c r="CP326" s="720">
        <f t="shared" si="83"/>
        <v>202.365128</v>
      </c>
      <c r="CQ326" s="720">
        <f t="shared" si="83"/>
        <v>202.365128</v>
      </c>
      <c r="CR326" s="720">
        <f t="shared" si="83"/>
        <v>202.365128</v>
      </c>
      <c r="CS326" s="720">
        <f t="shared" si="83"/>
        <v>202.365128</v>
      </c>
      <c r="CT326" s="720">
        <f t="shared" si="83"/>
        <v>202.365128</v>
      </c>
      <c r="CU326" s="720">
        <f t="shared" si="83"/>
        <v>202.365128</v>
      </c>
      <c r="CV326" s="720">
        <f t="shared" si="83"/>
        <v>202.365128</v>
      </c>
      <c r="CW326" s="720">
        <f t="shared" si="83"/>
        <v>202.365128</v>
      </c>
      <c r="CX326" s="720">
        <f t="shared" si="83"/>
        <v>202.365128</v>
      </c>
      <c r="CY326" s="721">
        <f t="shared" si="83"/>
        <v>202.365128</v>
      </c>
      <c r="CZ326" s="721">
        <f t="shared" si="83"/>
        <v>0</v>
      </c>
      <c r="DA326" s="721">
        <f t="shared" si="83"/>
        <v>0</v>
      </c>
      <c r="DB326" s="721">
        <f t="shared" si="83"/>
        <v>0</v>
      </c>
      <c r="DC326" s="721">
        <f t="shared" si="83"/>
        <v>0</v>
      </c>
      <c r="DD326" s="721">
        <f t="shared" si="83"/>
        <v>0</v>
      </c>
      <c r="DE326" s="721">
        <f t="shared" si="83"/>
        <v>0</v>
      </c>
      <c r="DF326" s="721">
        <f t="shared" si="83"/>
        <v>0</v>
      </c>
      <c r="DG326" s="721">
        <f t="shared" si="83"/>
        <v>0</v>
      </c>
      <c r="DH326" s="721">
        <f t="shared" si="83"/>
        <v>0</v>
      </c>
      <c r="DI326" s="721">
        <f t="shared" si="83"/>
        <v>0</v>
      </c>
      <c r="DJ326" s="721">
        <f t="shared" si="83"/>
        <v>0</v>
      </c>
      <c r="DK326" s="721">
        <f t="shared" si="83"/>
        <v>0</v>
      </c>
      <c r="DL326" s="721">
        <f t="shared" si="83"/>
        <v>0</v>
      </c>
      <c r="DM326" s="721">
        <f t="shared" si="83"/>
        <v>0</v>
      </c>
      <c r="DN326" s="721">
        <f t="shared" si="83"/>
        <v>0</v>
      </c>
      <c r="DO326" s="721">
        <f t="shared" si="83"/>
        <v>0</v>
      </c>
      <c r="DP326" s="721">
        <f t="shared" si="83"/>
        <v>0</v>
      </c>
      <c r="DQ326" s="721">
        <f t="shared" si="83"/>
        <v>0</v>
      </c>
      <c r="DR326" s="721">
        <f t="shared" si="83"/>
        <v>0</v>
      </c>
      <c r="DS326" s="721">
        <f t="shared" si="83"/>
        <v>0</v>
      </c>
      <c r="DT326" s="721">
        <f t="shared" si="83"/>
        <v>0</v>
      </c>
      <c r="DU326" s="721">
        <f t="shared" si="83"/>
        <v>0</v>
      </c>
      <c r="DV326" s="721">
        <f t="shared" si="83"/>
        <v>0</v>
      </c>
      <c r="DW326" s="721">
        <f t="shared" si="83"/>
        <v>0</v>
      </c>
    </row>
    <row r="327" spans="2:127" ht="51" x14ac:dyDescent="0.2">
      <c r="B327" s="693"/>
      <c r="C327" s="830" t="s">
        <v>797</v>
      </c>
      <c r="D327" s="817" t="s">
        <v>798</v>
      </c>
      <c r="E327" s="818" t="s">
        <v>559</v>
      </c>
      <c r="F327" s="819" t="s">
        <v>780</v>
      </c>
      <c r="G327" s="820" t="s">
        <v>781</v>
      </c>
      <c r="H327" s="821" t="s">
        <v>495</v>
      </c>
      <c r="I327" s="822">
        <f>MAX(X327:AV327)</f>
        <v>12.561</v>
      </c>
      <c r="J327" s="821">
        <f>SUMPRODUCT($X$2:$CY$2,$X327:$CY327)*365</f>
        <v>112852.551150409</v>
      </c>
      <c r="K327" s="821">
        <f>SUMPRODUCT($X$2:$CY$2,$X328:$CY328)+SUMPRODUCT($X$2:$CY$2,$X329:$CY329)+SUMPRODUCT($X$2:$CY$2,$X330:$CY330)</f>
        <v>16537.369323244602</v>
      </c>
      <c r="L327" s="821">
        <f>SUMPRODUCT($X$2:$CY$2,$X331:$CY331) +SUMPRODUCT($X$2:$CY$2,$X332:$CY332)</f>
        <v>0</v>
      </c>
      <c r="M327" s="821">
        <f>SUMPRODUCT($X$2:$CY$2,$X333:$CY333)</f>
        <v>0</v>
      </c>
      <c r="N327" s="821">
        <f>SUMPRODUCT($X$2:$CY$2,$X336:$CY336) +SUMPRODUCT($X$2:$CY$2,$X337:$CY337)</f>
        <v>0</v>
      </c>
      <c r="O327" s="821">
        <f>SUMPRODUCT($X$2:$CY$2,$X334:$CY334) +SUMPRODUCT($X$2:$CY$2,$X335:$CY335) +SUMPRODUCT($X$2:$CY$2,$X338:$CY338)</f>
        <v>0</v>
      </c>
      <c r="P327" s="821">
        <f>SUM(K327:O327)</f>
        <v>16537.369323244602</v>
      </c>
      <c r="Q327" s="821">
        <f>(SUM(K327:M327)*100000)/(J327*1000)</f>
        <v>14.653961434335432</v>
      </c>
      <c r="R327" s="823">
        <f>(P327*100000)/(J327*1000)</f>
        <v>14.653961434335432</v>
      </c>
      <c r="S327" s="824" t="s">
        <v>782</v>
      </c>
      <c r="T327" s="825" t="s">
        <v>782</v>
      </c>
      <c r="U327" s="778" t="s">
        <v>496</v>
      </c>
      <c r="V327" s="708" t="s">
        <v>124</v>
      </c>
      <c r="W327" s="779" t="s">
        <v>75</v>
      </c>
      <c r="X327" s="826"/>
      <c r="Y327" s="826">
        <v>2.972</v>
      </c>
      <c r="Z327" s="826">
        <v>5.2431999999999999</v>
      </c>
      <c r="AA327" s="826">
        <v>6.3811999999999998</v>
      </c>
      <c r="AB327" s="826">
        <v>7.3212000000000002</v>
      </c>
      <c r="AC327" s="826">
        <v>8.2612000000000005</v>
      </c>
      <c r="AD327" s="826">
        <v>9.1212</v>
      </c>
      <c r="AE327" s="826">
        <v>9.9811999999999994</v>
      </c>
      <c r="AF327" s="826">
        <v>10.840999999999999</v>
      </c>
      <c r="AG327" s="826">
        <v>11.701000000000001</v>
      </c>
      <c r="AH327" s="826">
        <v>12.561</v>
      </c>
      <c r="AI327" s="826">
        <v>12.561</v>
      </c>
      <c r="AJ327" s="826">
        <v>12.561</v>
      </c>
      <c r="AK327" s="826">
        <v>12.561</v>
      </c>
      <c r="AL327" s="826">
        <v>12.561</v>
      </c>
      <c r="AM327" s="826">
        <v>12.561</v>
      </c>
      <c r="AN327" s="826">
        <v>12.561</v>
      </c>
      <c r="AO327" s="826">
        <v>12.561</v>
      </c>
      <c r="AP327" s="826">
        <v>12.561</v>
      </c>
      <c r="AQ327" s="826">
        <v>12.561</v>
      </c>
      <c r="AR327" s="826">
        <v>12.561</v>
      </c>
      <c r="AS327" s="826">
        <v>12.561</v>
      </c>
      <c r="AT327" s="826">
        <v>12.561</v>
      </c>
      <c r="AU327" s="826">
        <v>12.561</v>
      </c>
      <c r="AV327" s="826">
        <v>12.561</v>
      </c>
      <c r="AW327" s="826">
        <v>12.561</v>
      </c>
      <c r="AX327" s="826">
        <v>12.561</v>
      </c>
      <c r="AY327" s="826">
        <v>12.561</v>
      </c>
      <c r="AZ327" s="826">
        <v>12.561</v>
      </c>
      <c r="BA327" s="826">
        <v>12.561</v>
      </c>
      <c r="BB327" s="826">
        <v>12.561</v>
      </c>
      <c r="BC327" s="826">
        <v>12.561</v>
      </c>
      <c r="BD327" s="826">
        <v>12.561</v>
      </c>
      <c r="BE327" s="826">
        <v>12.561</v>
      </c>
      <c r="BF327" s="826">
        <v>12.561</v>
      </c>
      <c r="BG327" s="826">
        <v>12.561</v>
      </c>
      <c r="BH327" s="826">
        <v>12.561</v>
      </c>
      <c r="BI327" s="826">
        <v>12.561</v>
      </c>
      <c r="BJ327" s="826">
        <v>12.561</v>
      </c>
      <c r="BK327" s="826">
        <v>12.561</v>
      </c>
      <c r="BL327" s="826">
        <v>12.561</v>
      </c>
      <c r="BM327" s="826">
        <v>12.561</v>
      </c>
      <c r="BN327" s="826">
        <v>12.561</v>
      </c>
      <c r="BO327" s="826">
        <v>12.561</v>
      </c>
      <c r="BP327" s="826">
        <v>12.561</v>
      </c>
      <c r="BQ327" s="826">
        <v>12.561</v>
      </c>
      <c r="BR327" s="826">
        <v>12.561</v>
      </c>
      <c r="BS327" s="826">
        <v>12.561</v>
      </c>
      <c r="BT327" s="826">
        <v>12.561</v>
      </c>
      <c r="BU327" s="826">
        <v>12.561</v>
      </c>
      <c r="BV327" s="826">
        <v>12.561</v>
      </c>
      <c r="BW327" s="826">
        <v>12.561</v>
      </c>
      <c r="BX327" s="826">
        <v>12.561</v>
      </c>
      <c r="BY327" s="826">
        <v>12.561</v>
      </c>
      <c r="BZ327" s="826">
        <v>12.561</v>
      </c>
      <c r="CA327" s="826">
        <v>12.561</v>
      </c>
      <c r="CB327" s="826">
        <v>12.561</v>
      </c>
      <c r="CC327" s="826">
        <v>12.561</v>
      </c>
      <c r="CD327" s="826">
        <v>12.561</v>
      </c>
      <c r="CE327" s="831">
        <v>12.561</v>
      </c>
      <c r="CF327" s="831">
        <v>12.561</v>
      </c>
      <c r="CG327" s="831">
        <v>12.561</v>
      </c>
      <c r="CH327" s="831">
        <v>12.561</v>
      </c>
      <c r="CI327" s="831">
        <v>12.561</v>
      </c>
      <c r="CJ327" s="831">
        <v>12.561</v>
      </c>
      <c r="CK327" s="831">
        <v>12.561</v>
      </c>
      <c r="CL327" s="831">
        <v>12.561</v>
      </c>
      <c r="CM327" s="831">
        <v>12.561</v>
      </c>
      <c r="CN327" s="831">
        <v>12.561</v>
      </c>
      <c r="CO327" s="831">
        <v>12.561</v>
      </c>
      <c r="CP327" s="831">
        <v>12.561</v>
      </c>
      <c r="CQ327" s="831">
        <v>12.561</v>
      </c>
      <c r="CR327" s="831">
        <v>12.561</v>
      </c>
      <c r="CS327" s="831">
        <v>12.561</v>
      </c>
      <c r="CT327" s="831">
        <v>12.561</v>
      </c>
      <c r="CU327" s="831">
        <v>12.561</v>
      </c>
      <c r="CV327" s="831">
        <v>12.561</v>
      </c>
      <c r="CW327" s="831">
        <v>12.561</v>
      </c>
      <c r="CX327" s="831">
        <v>12.561</v>
      </c>
      <c r="CY327" s="832">
        <v>12.561</v>
      </c>
      <c r="CZ327" s="831"/>
      <c r="DA327" s="831"/>
      <c r="DB327" s="831"/>
      <c r="DC327" s="831"/>
      <c r="DD327" s="831"/>
      <c r="DE327" s="831"/>
      <c r="DF327" s="831"/>
      <c r="DG327" s="831"/>
      <c r="DH327" s="831"/>
      <c r="DI327" s="831"/>
      <c r="DJ327" s="831"/>
      <c r="DK327" s="831"/>
      <c r="DL327" s="831"/>
      <c r="DM327" s="831"/>
      <c r="DN327" s="831"/>
      <c r="DO327" s="831"/>
      <c r="DP327" s="831"/>
      <c r="DQ327" s="831"/>
      <c r="DR327" s="831"/>
      <c r="DS327" s="831"/>
      <c r="DT327" s="831"/>
      <c r="DU327" s="831"/>
      <c r="DV327" s="831"/>
      <c r="DW327" s="826"/>
    </row>
    <row r="328" spans="2:127" x14ac:dyDescent="0.2">
      <c r="B328" s="694"/>
      <c r="C328" s="695"/>
      <c r="D328" s="696"/>
      <c r="E328" s="697"/>
      <c r="F328" s="697"/>
      <c r="G328" s="696"/>
      <c r="H328" s="697"/>
      <c r="I328" s="697"/>
      <c r="J328" s="697"/>
      <c r="K328" s="697"/>
      <c r="L328" s="697"/>
      <c r="M328" s="697"/>
      <c r="N328" s="697"/>
      <c r="O328" s="697"/>
      <c r="P328" s="697"/>
      <c r="Q328" s="697"/>
      <c r="R328" s="698"/>
      <c r="S328" s="697"/>
      <c r="T328" s="697"/>
      <c r="U328" s="707" t="s">
        <v>497</v>
      </c>
      <c r="V328" s="708" t="s">
        <v>124</v>
      </c>
      <c r="W328" s="779" t="s">
        <v>498</v>
      </c>
      <c r="X328" s="826">
        <v>1163.28</v>
      </c>
      <c r="Y328" s="826">
        <v>1090.8897999999999</v>
      </c>
      <c r="Z328" s="826">
        <v>264.7595</v>
      </c>
      <c r="AA328" s="826">
        <v>229.80070000000001</v>
      </c>
      <c r="AB328" s="826">
        <v>261.07040000000001</v>
      </c>
      <c r="AC328" s="826">
        <v>385.95960000000002</v>
      </c>
      <c r="AD328" s="826">
        <v>433.75319999999999</v>
      </c>
      <c r="AE328" s="826">
        <v>429.32870000000003</v>
      </c>
      <c r="AF328" s="826">
        <v>479.57429999999999</v>
      </c>
      <c r="AG328" s="826">
        <v>530.79780000000005</v>
      </c>
      <c r="AH328" s="826">
        <v>502.81560000000002</v>
      </c>
      <c r="AI328" s="826">
        <v>502.81560000000002</v>
      </c>
      <c r="AJ328" s="826">
        <v>410.28440000000001</v>
      </c>
      <c r="AK328" s="826">
        <v>410.28440000000001</v>
      </c>
      <c r="AL328" s="826">
        <v>410.28440000000001</v>
      </c>
      <c r="AM328" s="826">
        <v>463.15940000000001</v>
      </c>
      <c r="AN328" s="826">
        <v>463.15940000000001</v>
      </c>
      <c r="AO328" s="826">
        <v>410.28440000000001</v>
      </c>
      <c r="AP328" s="826">
        <v>410.28440000000001</v>
      </c>
      <c r="AQ328" s="826">
        <v>410.28440000000001</v>
      </c>
      <c r="AR328" s="826">
        <v>502.81560000000002</v>
      </c>
      <c r="AS328" s="826">
        <v>502.81560000000002</v>
      </c>
      <c r="AT328" s="826">
        <v>410.28440000000001</v>
      </c>
      <c r="AU328" s="826">
        <v>410.28440000000001</v>
      </c>
      <c r="AV328" s="826">
        <v>410.28440000000001</v>
      </c>
      <c r="AW328" s="826">
        <v>463.15940000000001</v>
      </c>
      <c r="AX328" s="826">
        <v>463.15940000000001</v>
      </c>
      <c r="AY328" s="826">
        <v>410.28440000000001</v>
      </c>
      <c r="AZ328" s="826">
        <v>410.28440000000001</v>
      </c>
      <c r="BA328" s="826">
        <v>410.28440000000001</v>
      </c>
      <c r="BB328" s="826">
        <v>502.81560000000002</v>
      </c>
      <c r="BC328" s="826">
        <v>502.81560000000002</v>
      </c>
      <c r="BD328" s="826">
        <v>410.28440000000001</v>
      </c>
      <c r="BE328" s="826">
        <v>410.28440000000001</v>
      </c>
      <c r="BF328" s="826">
        <v>410.28440000000001</v>
      </c>
      <c r="BG328" s="826">
        <v>463.15940000000001</v>
      </c>
      <c r="BH328" s="826">
        <v>463.15940000000001</v>
      </c>
      <c r="BI328" s="826">
        <v>410.28440000000001</v>
      </c>
      <c r="BJ328" s="826">
        <v>410.28440000000001</v>
      </c>
      <c r="BK328" s="826">
        <v>410.28440000000001</v>
      </c>
      <c r="BL328" s="826">
        <v>502.81560000000002</v>
      </c>
      <c r="BM328" s="826">
        <v>502.81560000000002</v>
      </c>
      <c r="BN328" s="826">
        <v>410.28440000000001</v>
      </c>
      <c r="BO328" s="826">
        <v>410.28440000000001</v>
      </c>
      <c r="BP328" s="826">
        <v>410.28440000000001</v>
      </c>
      <c r="BQ328" s="826">
        <v>463.15940000000001</v>
      </c>
      <c r="BR328" s="826">
        <v>463.15940000000001</v>
      </c>
      <c r="BS328" s="826">
        <v>410.28440000000001</v>
      </c>
      <c r="BT328" s="826">
        <v>410.28440000000001</v>
      </c>
      <c r="BU328" s="826">
        <v>410.28440000000001</v>
      </c>
      <c r="BV328" s="826">
        <v>502.81560000000002</v>
      </c>
      <c r="BW328" s="826">
        <v>502.81560000000002</v>
      </c>
      <c r="BX328" s="826">
        <v>410.28440000000001</v>
      </c>
      <c r="BY328" s="826">
        <v>410.28440000000001</v>
      </c>
      <c r="BZ328" s="826">
        <v>410.28440000000001</v>
      </c>
      <c r="CA328" s="826">
        <v>463.15940000000001</v>
      </c>
      <c r="CB328" s="826">
        <v>463.15940000000001</v>
      </c>
      <c r="CC328" s="826">
        <v>410.28440000000001</v>
      </c>
      <c r="CD328" s="826">
        <v>410.28440000000001</v>
      </c>
      <c r="CE328" s="831">
        <v>410.28440000000001</v>
      </c>
      <c r="CF328" s="831">
        <v>502.81560000000002</v>
      </c>
      <c r="CG328" s="831">
        <v>502.81560000000002</v>
      </c>
      <c r="CH328" s="831">
        <v>410.28440000000001</v>
      </c>
      <c r="CI328" s="831">
        <v>410.28440000000001</v>
      </c>
      <c r="CJ328" s="831">
        <v>410.28440000000001</v>
      </c>
      <c r="CK328" s="831">
        <v>463.15940000000001</v>
      </c>
      <c r="CL328" s="831">
        <v>463.15940000000001</v>
      </c>
      <c r="CM328" s="831">
        <v>410.28440000000001</v>
      </c>
      <c r="CN328" s="831">
        <v>410.28440000000001</v>
      </c>
      <c r="CO328" s="831">
        <v>410.28440000000001</v>
      </c>
      <c r="CP328" s="831">
        <v>502.81560000000002</v>
      </c>
      <c r="CQ328" s="831">
        <v>502.81560000000002</v>
      </c>
      <c r="CR328" s="831">
        <v>410.28440000000001</v>
      </c>
      <c r="CS328" s="831">
        <v>410.28440000000001</v>
      </c>
      <c r="CT328" s="831">
        <v>410.28440000000001</v>
      </c>
      <c r="CU328" s="831">
        <v>463.15940000000001</v>
      </c>
      <c r="CV328" s="831">
        <v>463.15940000000001</v>
      </c>
      <c r="CW328" s="831">
        <v>410.28440000000001</v>
      </c>
      <c r="CX328" s="831">
        <v>410.28440000000001</v>
      </c>
      <c r="CY328" s="832">
        <v>410.28440000000001</v>
      </c>
      <c r="CZ328" s="831"/>
      <c r="DA328" s="831"/>
      <c r="DB328" s="831"/>
      <c r="DC328" s="831"/>
      <c r="DD328" s="831"/>
      <c r="DE328" s="831"/>
      <c r="DF328" s="831"/>
      <c r="DG328" s="831"/>
      <c r="DH328" s="831"/>
      <c r="DI328" s="831"/>
      <c r="DJ328" s="831"/>
      <c r="DK328" s="831"/>
      <c r="DL328" s="831"/>
      <c r="DM328" s="831"/>
      <c r="DN328" s="831"/>
      <c r="DO328" s="831"/>
      <c r="DP328" s="831"/>
      <c r="DQ328" s="831"/>
      <c r="DR328" s="831"/>
      <c r="DS328" s="831"/>
      <c r="DT328" s="831"/>
      <c r="DU328" s="831"/>
      <c r="DV328" s="831"/>
      <c r="DW328" s="826"/>
    </row>
    <row r="329" spans="2:127" x14ac:dyDescent="0.2">
      <c r="B329" s="699"/>
      <c r="C329" s="700"/>
      <c r="D329" s="701"/>
      <c r="E329" s="701"/>
      <c r="F329" s="701"/>
      <c r="G329" s="701"/>
      <c r="H329" s="701"/>
      <c r="I329" s="701"/>
      <c r="J329" s="701"/>
      <c r="K329" s="701"/>
      <c r="L329" s="701"/>
      <c r="M329" s="701"/>
      <c r="N329" s="701"/>
      <c r="O329" s="701"/>
      <c r="P329" s="701"/>
      <c r="Q329" s="701"/>
      <c r="R329" s="702"/>
      <c r="S329" s="701"/>
      <c r="T329" s="701"/>
      <c r="U329" s="707" t="s">
        <v>499</v>
      </c>
      <c r="V329" s="708" t="s">
        <v>124</v>
      </c>
      <c r="W329" s="779" t="s">
        <v>498</v>
      </c>
      <c r="X329" s="826"/>
      <c r="Y329" s="826"/>
      <c r="Z329" s="826"/>
      <c r="AA329" s="826"/>
      <c r="AB329" s="826"/>
      <c r="AC329" s="826"/>
      <c r="AD329" s="826"/>
      <c r="AE329" s="826"/>
      <c r="AF329" s="826"/>
      <c r="AG329" s="826"/>
      <c r="AH329" s="826"/>
      <c r="AI329" s="826"/>
      <c r="AJ329" s="826"/>
      <c r="AK329" s="826"/>
      <c r="AL329" s="826"/>
      <c r="AM329" s="826"/>
      <c r="AN329" s="826"/>
      <c r="AO329" s="826"/>
      <c r="AP329" s="826"/>
      <c r="AQ329" s="826"/>
      <c r="AR329" s="826"/>
      <c r="AS329" s="826"/>
      <c r="AT329" s="826"/>
      <c r="AU329" s="826"/>
      <c r="AV329" s="826"/>
      <c r="AW329" s="826"/>
      <c r="AX329" s="826"/>
      <c r="AY329" s="826"/>
      <c r="AZ329" s="826"/>
      <c r="BA329" s="826"/>
      <c r="BB329" s="826"/>
      <c r="BC329" s="826"/>
      <c r="BD329" s="826"/>
      <c r="BE329" s="826"/>
      <c r="BF329" s="826"/>
      <c r="BG329" s="826"/>
      <c r="BH329" s="826"/>
      <c r="BI329" s="826"/>
      <c r="BJ329" s="826"/>
      <c r="BK329" s="826"/>
      <c r="BL329" s="826"/>
      <c r="BM329" s="826"/>
      <c r="BN329" s="826"/>
      <c r="BO329" s="826"/>
      <c r="BP329" s="826"/>
      <c r="BQ329" s="826"/>
      <c r="BR329" s="826"/>
      <c r="BS329" s="826"/>
      <c r="BT329" s="826"/>
      <c r="BU329" s="826"/>
      <c r="BV329" s="826"/>
      <c r="BW329" s="826"/>
      <c r="BX329" s="826"/>
      <c r="BY329" s="826"/>
      <c r="BZ329" s="826"/>
      <c r="CA329" s="826"/>
      <c r="CB329" s="826"/>
      <c r="CC329" s="826"/>
      <c r="CD329" s="826"/>
      <c r="CE329" s="831"/>
      <c r="CF329" s="831"/>
      <c r="CG329" s="831"/>
      <c r="CH329" s="831"/>
      <c r="CI329" s="831"/>
      <c r="CJ329" s="831"/>
      <c r="CK329" s="831"/>
      <c r="CL329" s="831"/>
      <c r="CM329" s="831"/>
      <c r="CN329" s="831"/>
      <c r="CO329" s="831"/>
      <c r="CP329" s="831"/>
      <c r="CQ329" s="831"/>
      <c r="CR329" s="831"/>
      <c r="CS329" s="831"/>
      <c r="CT329" s="831"/>
      <c r="CU329" s="831"/>
      <c r="CV329" s="831"/>
      <c r="CW329" s="831"/>
      <c r="CX329" s="831"/>
      <c r="CY329" s="832"/>
      <c r="CZ329" s="831"/>
      <c r="DA329" s="831"/>
      <c r="DB329" s="831"/>
      <c r="DC329" s="831"/>
      <c r="DD329" s="831"/>
      <c r="DE329" s="831"/>
      <c r="DF329" s="831"/>
      <c r="DG329" s="831"/>
      <c r="DH329" s="831"/>
      <c r="DI329" s="831"/>
      <c r="DJ329" s="831"/>
      <c r="DK329" s="831"/>
      <c r="DL329" s="831"/>
      <c r="DM329" s="831"/>
      <c r="DN329" s="831"/>
      <c r="DO329" s="831"/>
      <c r="DP329" s="831"/>
      <c r="DQ329" s="831"/>
      <c r="DR329" s="831"/>
      <c r="DS329" s="831"/>
      <c r="DT329" s="831"/>
      <c r="DU329" s="831"/>
      <c r="DV329" s="831"/>
      <c r="DW329" s="826"/>
    </row>
    <row r="330" spans="2:127" x14ac:dyDescent="0.2">
      <c r="B330" s="699"/>
      <c r="C330" s="700"/>
      <c r="D330" s="701"/>
      <c r="E330" s="701"/>
      <c r="F330" s="701"/>
      <c r="G330" s="701"/>
      <c r="H330" s="701"/>
      <c r="I330" s="701"/>
      <c r="J330" s="701"/>
      <c r="K330" s="701"/>
      <c r="L330" s="701"/>
      <c r="M330" s="701"/>
      <c r="N330" s="701"/>
      <c r="O330" s="701"/>
      <c r="P330" s="701"/>
      <c r="Q330" s="701"/>
      <c r="R330" s="702"/>
      <c r="S330" s="701"/>
      <c r="T330" s="701"/>
      <c r="U330" s="707" t="s">
        <v>772</v>
      </c>
      <c r="V330" s="708" t="s">
        <v>124</v>
      </c>
      <c r="W330" s="779" t="s">
        <v>498</v>
      </c>
      <c r="X330" s="826">
        <v>41.878079999999997</v>
      </c>
      <c r="Y330" s="826">
        <v>76.472747999999996</v>
      </c>
      <c r="Z330" s="826">
        <v>82.382040000000003</v>
      </c>
      <c r="AA330" s="826">
        <v>86.405507999999998</v>
      </c>
      <c r="AB330" s="826">
        <v>90.645084000000011</v>
      </c>
      <c r="AC330" s="826">
        <v>95.117291999999992</v>
      </c>
      <c r="AD330" s="826">
        <v>99.859787999999995</v>
      </c>
      <c r="AE330" s="826">
        <v>104.89622399999999</v>
      </c>
      <c r="AF330" s="826">
        <v>110.29122</v>
      </c>
      <c r="AG330" s="826">
        <v>116.07998399999998</v>
      </c>
      <c r="AH330" s="826">
        <v>116.07998399999998</v>
      </c>
      <c r="AI330" s="826">
        <v>116.07998399999998</v>
      </c>
      <c r="AJ330" s="826">
        <v>116.07998399999998</v>
      </c>
      <c r="AK330" s="826">
        <v>116.07998399999998</v>
      </c>
      <c r="AL330" s="826">
        <v>116.07998399999998</v>
      </c>
      <c r="AM330" s="826">
        <v>116.07998399999998</v>
      </c>
      <c r="AN330" s="826">
        <v>116.07998399999998</v>
      </c>
      <c r="AO330" s="826">
        <v>116.07998399999998</v>
      </c>
      <c r="AP330" s="826">
        <v>116.07998399999998</v>
      </c>
      <c r="AQ330" s="826">
        <v>116.07998399999998</v>
      </c>
      <c r="AR330" s="826">
        <v>116.07998399999998</v>
      </c>
      <c r="AS330" s="826">
        <v>116.07998399999998</v>
      </c>
      <c r="AT330" s="826">
        <v>116.07998399999998</v>
      </c>
      <c r="AU330" s="826">
        <v>116.07998399999998</v>
      </c>
      <c r="AV330" s="826">
        <v>116.07998399999998</v>
      </c>
      <c r="AW330" s="826">
        <v>116.07998399999998</v>
      </c>
      <c r="AX330" s="826">
        <v>116.07998399999998</v>
      </c>
      <c r="AY330" s="826">
        <v>116.07998399999998</v>
      </c>
      <c r="AZ330" s="826">
        <v>116.07998399999998</v>
      </c>
      <c r="BA330" s="826">
        <v>116.07998399999998</v>
      </c>
      <c r="BB330" s="826">
        <v>116.07998399999998</v>
      </c>
      <c r="BC330" s="826">
        <v>116.07998399999998</v>
      </c>
      <c r="BD330" s="826">
        <v>116.07998399999998</v>
      </c>
      <c r="BE330" s="826">
        <v>116.07998399999998</v>
      </c>
      <c r="BF330" s="826">
        <v>116.07998399999998</v>
      </c>
      <c r="BG330" s="826">
        <v>116.07998399999998</v>
      </c>
      <c r="BH330" s="826">
        <v>116.07998399999998</v>
      </c>
      <c r="BI330" s="826">
        <v>116.07998399999998</v>
      </c>
      <c r="BJ330" s="826">
        <v>116.07998399999998</v>
      </c>
      <c r="BK330" s="826">
        <v>116.07998399999998</v>
      </c>
      <c r="BL330" s="826">
        <v>116.07998399999998</v>
      </c>
      <c r="BM330" s="826">
        <v>116.07998399999998</v>
      </c>
      <c r="BN330" s="826">
        <v>116.07998399999998</v>
      </c>
      <c r="BO330" s="826">
        <v>116.07998399999998</v>
      </c>
      <c r="BP330" s="826">
        <v>116.07998399999998</v>
      </c>
      <c r="BQ330" s="826">
        <v>116.07998399999998</v>
      </c>
      <c r="BR330" s="826">
        <v>116.07998399999998</v>
      </c>
      <c r="BS330" s="826">
        <v>116.07998399999998</v>
      </c>
      <c r="BT330" s="826">
        <v>116.07998399999998</v>
      </c>
      <c r="BU330" s="826">
        <v>116.07998399999998</v>
      </c>
      <c r="BV330" s="826">
        <v>116.07998399999998</v>
      </c>
      <c r="BW330" s="826">
        <v>116.07998399999998</v>
      </c>
      <c r="BX330" s="826">
        <v>116.07998399999998</v>
      </c>
      <c r="BY330" s="826">
        <v>116.07998399999998</v>
      </c>
      <c r="BZ330" s="826">
        <v>116.07998399999998</v>
      </c>
      <c r="CA330" s="826">
        <v>116.07998399999998</v>
      </c>
      <c r="CB330" s="826">
        <v>116.07998399999998</v>
      </c>
      <c r="CC330" s="826">
        <v>116.07998399999998</v>
      </c>
      <c r="CD330" s="826">
        <v>116.07998399999998</v>
      </c>
      <c r="CE330" s="831">
        <v>116.07998399999998</v>
      </c>
      <c r="CF330" s="831">
        <v>116.07998399999998</v>
      </c>
      <c r="CG330" s="831">
        <v>116.07998399999998</v>
      </c>
      <c r="CH330" s="831">
        <v>116.07998399999998</v>
      </c>
      <c r="CI330" s="831">
        <v>116.07998399999998</v>
      </c>
      <c r="CJ330" s="831">
        <v>116.07998399999998</v>
      </c>
      <c r="CK330" s="831">
        <v>116.07998399999998</v>
      </c>
      <c r="CL330" s="831">
        <v>116.07998399999998</v>
      </c>
      <c r="CM330" s="831">
        <v>116.07998399999998</v>
      </c>
      <c r="CN330" s="831">
        <v>116.07998399999998</v>
      </c>
      <c r="CO330" s="831">
        <v>116.07998399999998</v>
      </c>
      <c r="CP330" s="831">
        <v>116.07998399999998</v>
      </c>
      <c r="CQ330" s="831">
        <v>116.07998399999998</v>
      </c>
      <c r="CR330" s="831">
        <v>116.07998399999998</v>
      </c>
      <c r="CS330" s="831">
        <v>116.07998399999998</v>
      </c>
      <c r="CT330" s="831">
        <v>116.07998399999998</v>
      </c>
      <c r="CU330" s="831">
        <v>116.07998399999998</v>
      </c>
      <c r="CV330" s="831">
        <v>116.07998399999998</v>
      </c>
      <c r="CW330" s="831">
        <v>116.07998399999998</v>
      </c>
      <c r="CX330" s="831">
        <v>116.07998399999998</v>
      </c>
      <c r="CY330" s="832">
        <v>116.07998399999998</v>
      </c>
      <c r="CZ330" s="831"/>
      <c r="DA330" s="831"/>
      <c r="DB330" s="831"/>
      <c r="DC330" s="831"/>
      <c r="DD330" s="831"/>
      <c r="DE330" s="831"/>
      <c r="DF330" s="831"/>
      <c r="DG330" s="831"/>
      <c r="DH330" s="831"/>
      <c r="DI330" s="831"/>
      <c r="DJ330" s="831"/>
      <c r="DK330" s="831"/>
      <c r="DL330" s="831"/>
      <c r="DM330" s="831"/>
      <c r="DN330" s="831"/>
      <c r="DO330" s="831"/>
      <c r="DP330" s="831"/>
      <c r="DQ330" s="831"/>
      <c r="DR330" s="831"/>
      <c r="DS330" s="831"/>
      <c r="DT330" s="831"/>
      <c r="DU330" s="831"/>
      <c r="DV330" s="831"/>
      <c r="DW330" s="826"/>
    </row>
    <row r="331" spans="2:127" x14ac:dyDescent="0.2">
      <c r="B331" s="703"/>
      <c r="C331" s="827"/>
      <c r="D331" s="809"/>
      <c r="E331" s="809"/>
      <c r="F331" s="809"/>
      <c r="G331" s="809"/>
      <c r="H331" s="809"/>
      <c r="I331" s="809"/>
      <c r="J331" s="809"/>
      <c r="K331" s="809"/>
      <c r="L331" s="809"/>
      <c r="M331" s="809"/>
      <c r="N331" s="809"/>
      <c r="O331" s="809"/>
      <c r="P331" s="809"/>
      <c r="Q331" s="809"/>
      <c r="R331" s="828"/>
      <c r="S331" s="809"/>
      <c r="T331" s="809"/>
      <c r="U331" s="707" t="s">
        <v>500</v>
      </c>
      <c r="V331" s="708" t="s">
        <v>124</v>
      </c>
      <c r="W331" s="709" t="s">
        <v>498</v>
      </c>
      <c r="X331" s="826"/>
      <c r="Y331" s="826"/>
      <c r="Z331" s="826"/>
      <c r="AA331" s="826"/>
      <c r="AB331" s="826"/>
      <c r="AC331" s="826"/>
      <c r="AD331" s="826"/>
      <c r="AE331" s="826"/>
      <c r="AF331" s="826"/>
      <c r="AG331" s="826"/>
      <c r="AH331" s="826"/>
      <c r="AI331" s="826"/>
      <c r="AJ331" s="826"/>
      <c r="AK331" s="826"/>
      <c r="AL331" s="826"/>
      <c r="AM331" s="826"/>
      <c r="AN331" s="826"/>
      <c r="AO331" s="826"/>
      <c r="AP331" s="826"/>
      <c r="AQ331" s="826"/>
      <c r="AR331" s="826"/>
      <c r="AS331" s="826"/>
      <c r="AT331" s="826"/>
      <c r="AU331" s="826"/>
      <c r="AV331" s="826"/>
      <c r="AW331" s="826"/>
      <c r="AX331" s="826"/>
      <c r="AY331" s="826"/>
      <c r="AZ331" s="826"/>
      <c r="BA331" s="826"/>
      <c r="BB331" s="826"/>
      <c r="BC331" s="826"/>
      <c r="BD331" s="826"/>
      <c r="BE331" s="826"/>
      <c r="BF331" s="826"/>
      <c r="BG331" s="826"/>
      <c r="BH331" s="826"/>
      <c r="BI331" s="826"/>
      <c r="BJ331" s="826"/>
      <c r="BK331" s="826"/>
      <c r="BL331" s="826"/>
      <c r="BM331" s="826"/>
      <c r="BN331" s="826"/>
      <c r="BO331" s="826"/>
      <c r="BP331" s="826"/>
      <c r="BQ331" s="826"/>
      <c r="BR331" s="826"/>
      <c r="BS331" s="826"/>
      <c r="BT331" s="826"/>
      <c r="BU331" s="826"/>
      <c r="BV331" s="826"/>
      <c r="BW331" s="826"/>
      <c r="BX331" s="826"/>
      <c r="BY331" s="826"/>
      <c r="BZ331" s="826"/>
      <c r="CA331" s="826"/>
      <c r="CB331" s="826"/>
      <c r="CC331" s="826"/>
      <c r="CD331" s="826"/>
      <c r="CE331" s="831"/>
      <c r="CF331" s="831"/>
      <c r="CG331" s="831"/>
      <c r="CH331" s="831"/>
      <c r="CI331" s="831"/>
      <c r="CJ331" s="831"/>
      <c r="CK331" s="831"/>
      <c r="CL331" s="831"/>
      <c r="CM331" s="831"/>
      <c r="CN331" s="831"/>
      <c r="CO331" s="831"/>
      <c r="CP331" s="831"/>
      <c r="CQ331" s="831"/>
      <c r="CR331" s="831"/>
      <c r="CS331" s="831"/>
      <c r="CT331" s="831"/>
      <c r="CU331" s="831"/>
      <c r="CV331" s="831"/>
      <c r="CW331" s="831"/>
      <c r="CX331" s="831"/>
      <c r="CY331" s="832"/>
      <c r="CZ331" s="831"/>
      <c r="DA331" s="831"/>
      <c r="DB331" s="831"/>
      <c r="DC331" s="831"/>
      <c r="DD331" s="831"/>
      <c r="DE331" s="831"/>
      <c r="DF331" s="831"/>
      <c r="DG331" s="831"/>
      <c r="DH331" s="831"/>
      <c r="DI331" s="831"/>
      <c r="DJ331" s="831"/>
      <c r="DK331" s="831"/>
      <c r="DL331" s="831"/>
      <c r="DM331" s="831"/>
      <c r="DN331" s="831"/>
      <c r="DO331" s="831"/>
      <c r="DP331" s="831"/>
      <c r="DQ331" s="831"/>
      <c r="DR331" s="831"/>
      <c r="DS331" s="831"/>
      <c r="DT331" s="831"/>
      <c r="DU331" s="831"/>
      <c r="DV331" s="831"/>
      <c r="DW331" s="826"/>
    </row>
    <row r="332" spans="2:127" x14ac:dyDescent="0.2">
      <c r="B332" s="704"/>
      <c r="C332" s="705"/>
      <c r="D332" s="651"/>
      <c r="E332" s="651"/>
      <c r="F332" s="651"/>
      <c r="G332" s="651"/>
      <c r="H332" s="651"/>
      <c r="I332" s="651"/>
      <c r="J332" s="651"/>
      <c r="K332" s="651"/>
      <c r="L332" s="651"/>
      <c r="M332" s="651"/>
      <c r="N332" s="651"/>
      <c r="O332" s="651"/>
      <c r="P332" s="651"/>
      <c r="Q332" s="651"/>
      <c r="R332" s="706"/>
      <c r="S332" s="651"/>
      <c r="T332" s="651"/>
      <c r="U332" s="707" t="s">
        <v>501</v>
      </c>
      <c r="V332" s="708" t="s">
        <v>124</v>
      </c>
      <c r="W332" s="709" t="s">
        <v>498</v>
      </c>
      <c r="X332" s="826"/>
      <c r="Y332" s="826"/>
      <c r="Z332" s="826"/>
      <c r="AA332" s="826"/>
      <c r="AB332" s="826"/>
      <c r="AC332" s="826"/>
      <c r="AD332" s="826"/>
      <c r="AE332" s="826"/>
      <c r="AF332" s="826"/>
      <c r="AG332" s="826"/>
      <c r="AH332" s="826"/>
      <c r="AI332" s="826"/>
      <c r="AJ332" s="826"/>
      <c r="AK332" s="826"/>
      <c r="AL332" s="826"/>
      <c r="AM332" s="826"/>
      <c r="AN332" s="826"/>
      <c r="AO332" s="826"/>
      <c r="AP332" s="826"/>
      <c r="AQ332" s="826"/>
      <c r="AR332" s="826"/>
      <c r="AS332" s="826"/>
      <c r="AT332" s="826"/>
      <c r="AU332" s="826"/>
      <c r="AV332" s="826"/>
      <c r="AW332" s="826"/>
      <c r="AX332" s="826"/>
      <c r="AY332" s="826"/>
      <c r="AZ332" s="826"/>
      <c r="BA332" s="826"/>
      <c r="BB332" s="826"/>
      <c r="BC332" s="826"/>
      <c r="BD332" s="826"/>
      <c r="BE332" s="826"/>
      <c r="BF332" s="826"/>
      <c r="BG332" s="826"/>
      <c r="BH332" s="826"/>
      <c r="BI332" s="826"/>
      <c r="BJ332" s="826"/>
      <c r="BK332" s="826"/>
      <c r="BL332" s="826"/>
      <c r="BM332" s="826"/>
      <c r="BN332" s="826"/>
      <c r="BO332" s="826"/>
      <c r="BP332" s="826"/>
      <c r="BQ332" s="826"/>
      <c r="BR332" s="826"/>
      <c r="BS332" s="826"/>
      <c r="BT332" s="826"/>
      <c r="BU332" s="826"/>
      <c r="BV332" s="826"/>
      <c r="BW332" s="826"/>
      <c r="BX332" s="826"/>
      <c r="BY332" s="826"/>
      <c r="BZ332" s="826"/>
      <c r="CA332" s="826"/>
      <c r="CB332" s="826"/>
      <c r="CC332" s="826"/>
      <c r="CD332" s="826"/>
      <c r="CE332" s="826"/>
      <c r="CF332" s="826"/>
      <c r="CG332" s="826"/>
      <c r="CH332" s="826"/>
      <c r="CI332" s="826"/>
      <c r="CJ332" s="826"/>
      <c r="CK332" s="826"/>
      <c r="CL332" s="826"/>
      <c r="CM332" s="826"/>
      <c r="CN332" s="826"/>
      <c r="CO332" s="826"/>
      <c r="CP332" s="826"/>
      <c r="CQ332" s="826"/>
      <c r="CR332" s="826"/>
      <c r="CS332" s="826"/>
      <c r="CT332" s="826"/>
      <c r="CU332" s="826"/>
      <c r="CV332" s="826"/>
      <c r="CW332" s="826"/>
      <c r="CX332" s="826"/>
      <c r="CY332" s="832"/>
      <c r="CZ332" s="831"/>
      <c r="DA332" s="826"/>
      <c r="DB332" s="826"/>
      <c r="DC332" s="826"/>
      <c r="DD332" s="826"/>
      <c r="DE332" s="826"/>
      <c r="DF332" s="826"/>
      <c r="DG332" s="826"/>
      <c r="DH332" s="826"/>
      <c r="DI332" s="826"/>
      <c r="DJ332" s="826"/>
      <c r="DK332" s="826"/>
      <c r="DL332" s="826"/>
      <c r="DM332" s="826"/>
      <c r="DN332" s="826"/>
      <c r="DO332" s="826"/>
      <c r="DP332" s="826"/>
      <c r="DQ332" s="826"/>
      <c r="DR332" s="826"/>
      <c r="DS332" s="826"/>
      <c r="DT332" s="826"/>
      <c r="DU332" s="826"/>
      <c r="DV332" s="826"/>
      <c r="DW332" s="826"/>
    </row>
    <row r="333" spans="2:127" x14ac:dyDescent="0.2">
      <c r="B333" s="704"/>
      <c r="C333" s="705"/>
      <c r="D333" s="651"/>
      <c r="E333" s="651"/>
      <c r="F333" s="651"/>
      <c r="G333" s="651"/>
      <c r="H333" s="651"/>
      <c r="I333" s="651"/>
      <c r="J333" s="651"/>
      <c r="K333" s="651"/>
      <c r="L333" s="651"/>
      <c r="M333" s="651"/>
      <c r="N333" s="651"/>
      <c r="O333" s="651"/>
      <c r="P333" s="651"/>
      <c r="Q333" s="651"/>
      <c r="R333" s="706"/>
      <c r="S333" s="651"/>
      <c r="T333" s="651"/>
      <c r="U333" s="710" t="s">
        <v>502</v>
      </c>
      <c r="V333" s="711" t="s">
        <v>124</v>
      </c>
      <c r="W333" s="709" t="s">
        <v>498</v>
      </c>
      <c r="X333" s="826"/>
      <c r="Y333" s="826"/>
      <c r="Z333" s="826"/>
      <c r="AA333" s="826"/>
      <c r="AB333" s="826"/>
      <c r="AC333" s="826"/>
      <c r="AD333" s="826"/>
      <c r="AE333" s="826"/>
      <c r="AF333" s="826"/>
      <c r="AG333" s="826"/>
      <c r="AH333" s="826"/>
      <c r="AI333" s="826"/>
      <c r="AJ333" s="826"/>
      <c r="AK333" s="826"/>
      <c r="AL333" s="826"/>
      <c r="AM333" s="826"/>
      <c r="AN333" s="826"/>
      <c r="AO333" s="826"/>
      <c r="AP333" s="826"/>
      <c r="AQ333" s="826"/>
      <c r="AR333" s="826"/>
      <c r="AS333" s="826"/>
      <c r="AT333" s="826"/>
      <c r="AU333" s="826"/>
      <c r="AV333" s="826"/>
      <c r="AW333" s="826"/>
      <c r="AX333" s="826"/>
      <c r="AY333" s="826"/>
      <c r="AZ333" s="826"/>
      <c r="BA333" s="826"/>
      <c r="BB333" s="826"/>
      <c r="BC333" s="826"/>
      <c r="BD333" s="826"/>
      <c r="BE333" s="826"/>
      <c r="BF333" s="826"/>
      <c r="BG333" s="826"/>
      <c r="BH333" s="826"/>
      <c r="BI333" s="826"/>
      <c r="BJ333" s="826"/>
      <c r="BK333" s="826"/>
      <c r="BL333" s="826"/>
      <c r="BM333" s="826"/>
      <c r="BN333" s="826"/>
      <c r="BO333" s="826"/>
      <c r="BP333" s="826"/>
      <c r="BQ333" s="826"/>
      <c r="BR333" s="826"/>
      <c r="BS333" s="826"/>
      <c r="BT333" s="826"/>
      <c r="BU333" s="826"/>
      <c r="BV333" s="826"/>
      <c r="BW333" s="826"/>
      <c r="BX333" s="826"/>
      <c r="BY333" s="826"/>
      <c r="BZ333" s="826"/>
      <c r="CA333" s="826"/>
      <c r="CB333" s="826"/>
      <c r="CC333" s="826"/>
      <c r="CD333" s="826"/>
      <c r="CE333" s="826"/>
      <c r="CF333" s="826"/>
      <c r="CG333" s="826"/>
      <c r="CH333" s="826"/>
      <c r="CI333" s="826"/>
      <c r="CJ333" s="826"/>
      <c r="CK333" s="826"/>
      <c r="CL333" s="826"/>
      <c r="CM333" s="826"/>
      <c r="CN333" s="826"/>
      <c r="CO333" s="826"/>
      <c r="CP333" s="826"/>
      <c r="CQ333" s="826"/>
      <c r="CR333" s="826"/>
      <c r="CS333" s="826"/>
      <c r="CT333" s="826"/>
      <c r="CU333" s="826"/>
      <c r="CV333" s="826"/>
      <c r="CW333" s="826"/>
      <c r="CX333" s="826"/>
      <c r="CY333" s="832"/>
      <c r="CZ333" s="831"/>
      <c r="DA333" s="826"/>
      <c r="DB333" s="826"/>
      <c r="DC333" s="826"/>
      <c r="DD333" s="826"/>
      <c r="DE333" s="826"/>
      <c r="DF333" s="826"/>
      <c r="DG333" s="826"/>
      <c r="DH333" s="826"/>
      <c r="DI333" s="826"/>
      <c r="DJ333" s="826"/>
      <c r="DK333" s="826"/>
      <c r="DL333" s="826"/>
      <c r="DM333" s="826"/>
      <c r="DN333" s="826"/>
      <c r="DO333" s="826"/>
      <c r="DP333" s="826"/>
      <c r="DQ333" s="826"/>
      <c r="DR333" s="826"/>
      <c r="DS333" s="826"/>
      <c r="DT333" s="826"/>
      <c r="DU333" s="826"/>
      <c r="DV333" s="826"/>
      <c r="DW333" s="826"/>
    </row>
    <row r="334" spans="2:127" x14ac:dyDescent="0.2">
      <c r="B334" s="704"/>
      <c r="C334" s="705"/>
      <c r="D334" s="651"/>
      <c r="E334" s="651"/>
      <c r="F334" s="651"/>
      <c r="G334" s="651"/>
      <c r="H334" s="651"/>
      <c r="I334" s="651"/>
      <c r="J334" s="651"/>
      <c r="K334" s="651"/>
      <c r="L334" s="651"/>
      <c r="M334" s="651"/>
      <c r="N334" s="651"/>
      <c r="O334" s="651"/>
      <c r="P334" s="651"/>
      <c r="Q334" s="651"/>
      <c r="R334" s="706"/>
      <c r="S334" s="651"/>
      <c r="T334" s="651"/>
      <c r="U334" s="707" t="s">
        <v>503</v>
      </c>
      <c r="V334" s="708" t="s">
        <v>124</v>
      </c>
      <c r="W334" s="709" t="s">
        <v>498</v>
      </c>
      <c r="X334" s="826"/>
      <c r="Y334" s="826"/>
      <c r="Z334" s="826"/>
      <c r="AA334" s="826"/>
      <c r="AB334" s="826"/>
      <c r="AC334" s="826"/>
      <c r="AD334" s="826"/>
      <c r="AE334" s="826"/>
      <c r="AF334" s="826"/>
      <c r="AG334" s="826"/>
      <c r="AH334" s="826"/>
      <c r="AI334" s="826"/>
      <c r="AJ334" s="826"/>
      <c r="AK334" s="826"/>
      <c r="AL334" s="826"/>
      <c r="AM334" s="826"/>
      <c r="AN334" s="826"/>
      <c r="AO334" s="826"/>
      <c r="AP334" s="826"/>
      <c r="AQ334" s="826"/>
      <c r="AR334" s="826"/>
      <c r="AS334" s="826"/>
      <c r="AT334" s="826"/>
      <c r="AU334" s="826"/>
      <c r="AV334" s="826"/>
      <c r="AW334" s="826"/>
      <c r="AX334" s="826"/>
      <c r="AY334" s="826"/>
      <c r="AZ334" s="826"/>
      <c r="BA334" s="826"/>
      <c r="BB334" s="826"/>
      <c r="BC334" s="826"/>
      <c r="BD334" s="826"/>
      <c r="BE334" s="826"/>
      <c r="BF334" s="826"/>
      <c r="BG334" s="826"/>
      <c r="BH334" s="826"/>
      <c r="BI334" s="826"/>
      <c r="BJ334" s="826"/>
      <c r="BK334" s="826"/>
      <c r="BL334" s="826"/>
      <c r="BM334" s="826"/>
      <c r="BN334" s="826"/>
      <c r="BO334" s="826"/>
      <c r="BP334" s="826"/>
      <c r="BQ334" s="826"/>
      <c r="BR334" s="826"/>
      <c r="BS334" s="826"/>
      <c r="BT334" s="826"/>
      <c r="BU334" s="826"/>
      <c r="BV334" s="826"/>
      <c r="BW334" s="826"/>
      <c r="BX334" s="826"/>
      <c r="BY334" s="826"/>
      <c r="BZ334" s="826"/>
      <c r="CA334" s="826"/>
      <c r="CB334" s="826"/>
      <c r="CC334" s="826"/>
      <c r="CD334" s="826"/>
      <c r="CE334" s="826"/>
      <c r="CF334" s="826"/>
      <c r="CG334" s="826"/>
      <c r="CH334" s="826"/>
      <c r="CI334" s="826"/>
      <c r="CJ334" s="826"/>
      <c r="CK334" s="826"/>
      <c r="CL334" s="826"/>
      <c r="CM334" s="826"/>
      <c r="CN334" s="826"/>
      <c r="CO334" s="826"/>
      <c r="CP334" s="826"/>
      <c r="CQ334" s="826"/>
      <c r="CR334" s="826"/>
      <c r="CS334" s="826"/>
      <c r="CT334" s="826"/>
      <c r="CU334" s="826"/>
      <c r="CV334" s="826"/>
      <c r="CW334" s="826"/>
      <c r="CX334" s="826"/>
      <c r="CY334" s="832"/>
      <c r="CZ334" s="831"/>
      <c r="DA334" s="826"/>
      <c r="DB334" s="826"/>
      <c r="DC334" s="826"/>
      <c r="DD334" s="826"/>
      <c r="DE334" s="826"/>
      <c r="DF334" s="826"/>
      <c r="DG334" s="826"/>
      <c r="DH334" s="826"/>
      <c r="DI334" s="826"/>
      <c r="DJ334" s="826"/>
      <c r="DK334" s="826"/>
      <c r="DL334" s="826"/>
      <c r="DM334" s="826"/>
      <c r="DN334" s="826"/>
      <c r="DO334" s="826"/>
      <c r="DP334" s="826"/>
      <c r="DQ334" s="826"/>
      <c r="DR334" s="826"/>
      <c r="DS334" s="826"/>
      <c r="DT334" s="826"/>
      <c r="DU334" s="826"/>
      <c r="DV334" s="826"/>
      <c r="DW334" s="826"/>
    </row>
    <row r="335" spans="2:127" x14ac:dyDescent="0.2">
      <c r="B335" s="829"/>
      <c r="C335" s="705"/>
      <c r="D335" s="651"/>
      <c r="E335" s="651"/>
      <c r="F335" s="651"/>
      <c r="G335" s="651"/>
      <c r="H335" s="651"/>
      <c r="I335" s="651"/>
      <c r="J335" s="651"/>
      <c r="K335" s="651"/>
      <c r="L335" s="651"/>
      <c r="M335" s="651"/>
      <c r="N335" s="651"/>
      <c r="O335" s="651"/>
      <c r="P335" s="651"/>
      <c r="Q335" s="651"/>
      <c r="R335" s="706"/>
      <c r="S335" s="651"/>
      <c r="T335" s="651"/>
      <c r="U335" s="707" t="s">
        <v>504</v>
      </c>
      <c r="V335" s="708" t="s">
        <v>124</v>
      </c>
      <c r="W335" s="709" t="s">
        <v>498</v>
      </c>
      <c r="X335" s="826"/>
      <c r="Y335" s="826"/>
      <c r="Z335" s="826"/>
      <c r="AA335" s="826"/>
      <c r="AB335" s="826"/>
      <c r="AC335" s="826"/>
      <c r="AD335" s="826"/>
      <c r="AE335" s="826"/>
      <c r="AF335" s="826"/>
      <c r="AG335" s="826"/>
      <c r="AH335" s="826"/>
      <c r="AI335" s="826"/>
      <c r="AJ335" s="826"/>
      <c r="AK335" s="826"/>
      <c r="AL335" s="826"/>
      <c r="AM335" s="826"/>
      <c r="AN335" s="826"/>
      <c r="AO335" s="826"/>
      <c r="AP335" s="826"/>
      <c r="AQ335" s="826"/>
      <c r="AR335" s="826"/>
      <c r="AS335" s="826"/>
      <c r="AT335" s="826"/>
      <c r="AU335" s="826"/>
      <c r="AV335" s="826"/>
      <c r="AW335" s="826"/>
      <c r="AX335" s="826"/>
      <c r="AY335" s="826"/>
      <c r="AZ335" s="826"/>
      <c r="BA335" s="826"/>
      <c r="BB335" s="826"/>
      <c r="BC335" s="826"/>
      <c r="BD335" s="826"/>
      <c r="BE335" s="826"/>
      <c r="BF335" s="826"/>
      <c r="BG335" s="826"/>
      <c r="BH335" s="826"/>
      <c r="BI335" s="826"/>
      <c r="BJ335" s="826"/>
      <c r="BK335" s="826"/>
      <c r="BL335" s="826"/>
      <c r="BM335" s="826"/>
      <c r="BN335" s="826"/>
      <c r="BO335" s="826"/>
      <c r="BP335" s="826"/>
      <c r="BQ335" s="826"/>
      <c r="BR335" s="826"/>
      <c r="BS335" s="826"/>
      <c r="BT335" s="826"/>
      <c r="BU335" s="826"/>
      <c r="BV335" s="826"/>
      <c r="BW335" s="826"/>
      <c r="BX335" s="826"/>
      <c r="BY335" s="826"/>
      <c r="BZ335" s="826"/>
      <c r="CA335" s="826"/>
      <c r="CB335" s="826"/>
      <c r="CC335" s="826"/>
      <c r="CD335" s="826"/>
      <c r="CE335" s="826"/>
      <c r="CF335" s="826"/>
      <c r="CG335" s="826"/>
      <c r="CH335" s="826"/>
      <c r="CI335" s="826"/>
      <c r="CJ335" s="826"/>
      <c r="CK335" s="826"/>
      <c r="CL335" s="826"/>
      <c r="CM335" s="826"/>
      <c r="CN335" s="826"/>
      <c r="CO335" s="826"/>
      <c r="CP335" s="826"/>
      <c r="CQ335" s="826"/>
      <c r="CR335" s="826"/>
      <c r="CS335" s="826"/>
      <c r="CT335" s="826"/>
      <c r="CU335" s="826"/>
      <c r="CV335" s="826"/>
      <c r="CW335" s="826"/>
      <c r="CX335" s="826"/>
      <c r="CY335" s="832"/>
      <c r="CZ335" s="831"/>
      <c r="DA335" s="826"/>
      <c r="DB335" s="826"/>
      <c r="DC335" s="826"/>
      <c r="DD335" s="826"/>
      <c r="DE335" s="826"/>
      <c r="DF335" s="826"/>
      <c r="DG335" s="826"/>
      <c r="DH335" s="826"/>
      <c r="DI335" s="826"/>
      <c r="DJ335" s="826"/>
      <c r="DK335" s="826"/>
      <c r="DL335" s="826"/>
      <c r="DM335" s="826"/>
      <c r="DN335" s="826"/>
      <c r="DO335" s="826"/>
      <c r="DP335" s="826"/>
      <c r="DQ335" s="826"/>
      <c r="DR335" s="826"/>
      <c r="DS335" s="826"/>
      <c r="DT335" s="826"/>
      <c r="DU335" s="826"/>
      <c r="DV335" s="826"/>
      <c r="DW335" s="826"/>
    </row>
    <row r="336" spans="2:127" x14ac:dyDescent="0.2">
      <c r="B336" s="829"/>
      <c r="C336" s="705"/>
      <c r="D336" s="651"/>
      <c r="E336" s="651"/>
      <c r="F336" s="651"/>
      <c r="G336" s="651"/>
      <c r="H336" s="651"/>
      <c r="I336" s="651"/>
      <c r="J336" s="651"/>
      <c r="K336" s="651"/>
      <c r="L336" s="651"/>
      <c r="M336" s="651"/>
      <c r="N336" s="651"/>
      <c r="O336" s="651"/>
      <c r="P336" s="651"/>
      <c r="Q336" s="651"/>
      <c r="R336" s="706"/>
      <c r="S336" s="651"/>
      <c r="T336" s="651"/>
      <c r="U336" s="707" t="s">
        <v>505</v>
      </c>
      <c r="V336" s="708" t="s">
        <v>124</v>
      </c>
      <c r="W336" s="709" t="s">
        <v>498</v>
      </c>
      <c r="X336" s="826"/>
      <c r="Y336" s="826"/>
      <c r="Z336" s="826"/>
      <c r="AA336" s="826"/>
      <c r="AB336" s="826"/>
      <c r="AC336" s="826"/>
      <c r="AD336" s="826"/>
      <c r="AE336" s="826"/>
      <c r="AF336" s="826"/>
      <c r="AG336" s="826"/>
      <c r="AH336" s="826"/>
      <c r="AI336" s="826"/>
      <c r="AJ336" s="826"/>
      <c r="AK336" s="826"/>
      <c r="AL336" s="826"/>
      <c r="AM336" s="826"/>
      <c r="AN336" s="826"/>
      <c r="AO336" s="826"/>
      <c r="AP336" s="826"/>
      <c r="AQ336" s="826"/>
      <c r="AR336" s="826"/>
      <c r="AS336" s="826"/>
      <c r="AT336" s="826"/>
      <c r="AU336" s="826"/>
      <c r="AV336" s="826"/>
      <c r="AW336" s="826"/>
      <c r="AX336" s="826"/>
      <c r="AY336" s="826"/>
      <c r="AZ336" s="826"/>
      <c r="BA336" s="826"/>
      <c r="BB336" s="826"/>
      <c r="BC336" s="826"/>
      <c r="BD336" s="826"/>
      <c r="BE336" s="826"/>
      <c r="BF336" s="826"/>
      <c r="BG336" s="826"/>
      <c r="BH336" s="826"/>
      <c r="BI336" s="826"/>
      <c r="BJ336" s="826"/>
      <c r="BK336" s="826"/>
      <c r="BL336" s="826"/>
      <c r="BM336" s="826"/>
      <c r="BN336" s="826"/>
      <c r="BO336" s="826"/>
      <c r="BP336" s="826"/>
      <c r="BQ336" s="826"/>
      <c r="BR336" s="826"/>
      <c r="BS336" s="826"/>
      <c r="BT336" s="826"/>
      <c r="BU336" s="826"/>
      <c r="BV336" s="826"/>
      <c r="BW336" s="826"/>
      <c r="BX336" s="826"/>
      <c r="BY336" s="826"/>
      <c r="BZ336" s="826"/>
      <c r="CA336" s="826"/>
      <c r="CB336" s="826"/>
      <c r="CC336" s="826"/>
      <c r="CD336" s="826"/>
      <c r="CE336" s="826"/>
      <c r="CF336" s="826"/>
      <c r="CG336" s="826"/>
      <c r="CH336" s="826"/>
      <c r="CI336" s="826"/>
      <c r="CJ336" s="826"/>
      <c r="CK336" s="826"/>
      <c r="CL336" s="826"/>
      <c r="CM336" s="826"/>
      <c r="CN336" s="826"/>
      <c r="CO336" s="826"/>
      <c r="CP336" s="826"/>
      <c r="CQ336" s="826"/>
      <c r="CR336" s="826"/>
      <c r="CS336" s="826"/>
      <c r="CT336" s="826"/>
      <c r="CU336" s="826"/>
      <c r="CV336" s="826"/>
      <c r="CW336" s="826"/>
      <c r="CX336" s="826"/>
      <c r="CY336" s="832"/>
      <c r="CZ336" s="831"/>
      <c r="DA336" s="826"/>
      <c r="DB336" s="826"/>
      <c r="DC336" s="826"/>
      <c r="DD336" s="826"/>
      <c r="DE336" s="826"/>
      <c r="DF336" s="826"/>
      <c r="DG336" s="826"/>
      <c r="DH336" s="826"/>
      <c r="DI336" s="826"/>
      <c r="DJ336" s="826"/>
      <c r="DK336" s="826"/>
      <c r="DL336" s="826"/>
      <c r="DM336" s="826"/>
      <c r="DN336" s="826"/>
      <c r="DO336" s="826"/>
      <c r="DP336" s="826"/>
      <c r="DQ336" s="826"/>
      <c r="DR336" s="826"/>
      <c r="DS336" s="826"/>
      <c r="DT336" s="826"/>
      <c r="DU336" s="826"/>
      <c r="DV336" s="826"/>
      <c r="DW336" s="826"/>
    </row>
    <row r="337" spans="2:127" x14ac:dyDescent="0.2">
      <c r="B337" s="829"/>
      <c r="C337" s="705"/>
      <c r="D337" s="651"/>
      <c r="E337" s="651"/>
      <c r="F337" s="651"/>
      <c r="G337" s="651"/>
      <c r="H337" s="651"/>
      <c r="I337" s="651"/>
      <c r="J337" s="651"/>
      <c r="K337" s="651"/>
      <c r="L337" s="651"/>
      <c r="M337" s="651"/>
      <c r="N337" s="651"/>
      <c r="O337" s="651"/>
      <c r="P337" s="651"/>
      <c r="Q337" s="651"/>
      <c r="R337" s="706"/>
      <c r="S337" s="651"/>
      <c r="T337" s="651"/>
      <c r="U337" s="707" t="s">
        <v>506</v>
      </c>
      <c r="V337" s="708" t="s">
        <v>124</v>
      </c>
      <c r="W337" s="709" t="s">
        <v>498</v>
      </c>
      <c r="X337" s="826"/>
      <c r="Y337" s="826"/>
      <c r="Z337" s="826"/>
      <c r="AA337" s="826"/>
      <c r="AB337" s="826"/>
      <c r="AC337" s="826"/>
      <c r="AD337" s="826"/>
      <c r="AE337" s="826"/>
      <c r="AF337" s="826"/>
      <c r="AG337" s="826"/>
      <c r="AH337" s="826"/>
      <c r="AI337" s="826"/>
      <c r="AJ337" s="826"/>
      <c r="AK337" s="826"/>
      <c r="AL337" s="826"/>
      <c r="AM337" s="826"/>
      <c r="AN337" s="826"/>
      <c r="AO337" s="826"/>
      <c r="AP337" s="826"/>
      <c r="AQ337" s="826"/>
      <c r="AR337" s="826"/>
      <c r="AS337" s="826"/>
      <c r="AT337" s="826"/>
      <c r="AU337" s="826"/>
      <c r="AV337" s="826"/>
      <c r="AW337" s="826"/>
      <c r="AX337" s="826"/>
      <c r="AY337" s="826"/>
      <c r="AZ337" s="826"/>
      <c r="BA337" s="826"/>
      <c r="BB337" s="826"/>
      <c r="BC337" s="826"/>
      <c r="BD337" s="826"/>
      <c r="BE337" s="826"/>
      <c r="BF337" s="826"/>
      <c r="BG337" s="826"/>
      <c r="BH337" s="826"/>
      <c r="BI337" s="826"/>
      <c r="BJ337" s="826"/>
      <c r="BK337" s="826"/>
      <c r="BL337" s="826"/>
      <c r="BM337" s="826"/>
      <c r="BN337" s="826"/>
      <c r="BO337" s="826"/>
      <c r="BP337" s="826"/>
      <c r="BQ337" s="826"/>
      <c r="BR337" s="826"/>
      <c r="BS337" s="826"/>
      <c r="BT337" s="826"/>
      <c r="BU337" s="826"/>
      <c r="BV337" s="826"/>
      <c r="BW337" s="826"/>
      <c r="BX337" s="826"/>
      <c r="BY337" s="826"/>
      <c r="BZ337" s="826"/>
      <c r="CA337" s="826"/>
      <c r="CB337" s="826"/>
      <c r="CC337" s="826"/>
      <c r="CD337" s="826"/>
      <c r="CE337" s="826"/>
      <c r="CF337" s="826"/>
      <c r="CG337" s="826"/>
      <c r="CH337" s="826"/>
      <c r="CI337" s="826"/>
      <c r="CJ337" s="826"/>
      <c r="CK337" s="826"/>
      <c r="CL337" s="826"/>
      <c r="CM337" s="826"/>
      <c r="CN337" s="826"/>
      <c r="CO337" s="826"/>
      <c r="CP337" s="826"/>
      <c r="CQ337" s="826"/>
      <c r="CR337" s="826"/>
      <c r="CS337" s="826"/>
      <c r="CT337" s="826"/>
      <c r="CU337" s="826"/>
      <c r="CV337" s="826"/>
      <c r="CW337" s="826"/>
      <c r="CX337" s="826"/>
      <c r="CY337" s="832"/>
      <c r="CZ337" s="831"/>
      <c r="DA337" s="826"/>
      <c r="DB337" s="826"/>
      <c r="DC337" s="826"/>
      <c r="DD337" s="826"/>
      <c r="DE337" s="826"/>
      <c r="DF337" s="826"/>
      <c r="DG337" s="826"/>
      <c r="DH337" s="826"/>
      <c r="DI337" s="826"/>
      <c r="DJ337" s="826"/>
      <c r="DK337" s="826"/>
      <c r="DL337" s="826"/>
      <c r="DM337" s="826"/>
      <c r="DN337" s="826"/>
      <c r="DO337" s="826"/>
      <c r="DP337" s="826"/>
      <c r="DQ337" s="826"/>
      <c r="DR337" s="826"/>
      <c r="DS337" s="826"/>
      <c r="DT337" s="826"/>
      <c r="DU337" s="826"/>
      <c r="DV337" s="826"/>
      <c r="DW337" s="826"/>
    </row>
    <row r="338" spans="2:127" x14ac:dyDescent="0.2">
      <c r="B338" s="829"/>
      <c r="C338" s="705"/>
      <c r="D338" s="651"/>
      <c r="E338" s="651"/>
      <c r="F338" s="651"/>
      <c r="G338" s="651"/>
      <c r="H338" s="651"/>
      <c r="I338" s="651"/>
      <c r="J338" s="651"/>
      <c r="K338" s="651"/>
      <c r="L338" s="651"/>
      <c r="M338" s="651"/>
      <c r="N338" s="651"/>
      <c r="O338" s="651"/>
      <c r="P338" s="651"/>
      <c r="Q338" s="651"/>
      <c r="R338" s="706"/>
      <c r="S338" s="651"/>
      <c r="T338" s="651"/>
      <c r="U338" s="712" t="s">
        <v>507</v>
      </c>
      <c r="V338" s="708" t="s">
        <v>124</v>
      </c>
      <c r="W338" s="709" t="s">
        <v>498</v>
      </c>
      <c r="X338" s="833"/>
      <c r="Y338" s="833"/>
      <c r="Z338" s="833"/>
      <c r="AA338" s="833"/>
      <c r="AB338" s="833"/>
      <c r="AC338" s="833"/>
      <c r="AD338" s="833"/>
      <c r="AE338" s="833"/>
      <c r="AF338" s="833"/>
      <c r="AG338" s="833"/>
      <c r="AH338" s="833"/>
      <c r="AI338" s="833"/>
      <c r="AJ338" s="833"/>
      <c r="AK338" s="833"/>
      <c r="AL338" s="833"/>
      <c r="AM338" s="833"/>
      <c r="AN338" s="833"/>
      <c r="AO338" s="833"/>
      <c r="AP338" s="833"/>
      <c r="AQ338" s="833"/>
      <c r="AR338" s="833"/>
      <c r="AS338" s="833"/>
      <c r="AT338" s="833"/>
      <c r="AU338" s="833"/>
      <c r="AV338" s="833"/>
      <c r="AW338" s="833"/>
      <c r="AX338" s="833"/>
      <c r="AY338" s="833"/>
      <c r="AZ338" s="833"/>
      <c r="BA338" s="833"/>
      <c r="BB338" s="833"/>
      <c r="BC338" s="833"/>
      <c r="BD338" s="833"/>
      <c r="BE338" s="833"/>
      <c r="BF338" s="833"/>
      <c r="BG338" s="833"/>
      <c r="BH338" s="833"/>
      <c r="BI338" s="833"/>
      <c r="BJ338" s="833"/>
      <c r="BK338" s="833"/>
      <c r="BL338" s="833"/>
      <c r="BM338" s="833"/>
      <c r="BN338" s="833"/>
      <c r="BO338" s="833"/>
      <c r="BP338" s="833"/>
      <c r="BQ338" s="833"/>
      <c r="BR338" s="833"/>
      <c r="BS338" s="833"/>
      <c r="BT338" s="833"/>
      <c r="BU338" s="833"/>
      <c r="BV338" s="833"/>
      <c r="BW338" s="833"/>
      <c r="BX338" s="833"/>
      <c r="BY338" s="833"/>
      <c r="BZ338" s="833"/>
      <c r="CA338" s="833"/>
      <c r="CB338" s="833"/>
      <c r="CC338" s="833"/>
      <c r="CD338" s="833"/>
      <c r="CE338" s="833"/>
      <c r="CF338" s="833"/>
      <c r="CG338" s="833"/>
      <c r="CH338" s="833"/>
      <c r="CI338" s="833"/>
      <c r="CJ338" s="833"/>
      <c r="CK338" s="833"/>
      <c r="CL338" s="833"/>
      <c r="CM338" s="833"/>
      <c r="CN338" s="833"/>
      <c r="CO338" s="833"/>
      <c r="CP338" s="833"/>
      <c r="CQ338" s="833"/>
      <c r="CR338" s="833"/>
      <c r="CS338" s="833"/>
      <c r="CT338" s="833"/>
      <c r="CU338" s="833"/>
      <c r="CV338" s="833"/>
      <c r="CW338" s="833"/>
      <c r="CX338" s="833"/>
      <c r="CY338" s="832"/>
      <c r="CZ338" s="831"/>
      <c r="DA338" s="833"/>
      <c r="DB338" s="833"/>
      <c r="DC338" s="833"/>
      <c r="DD338" s="833"/>
      <c r="DE338" s="833"/>
      <c r="DF338" s="833"/>
      <c r="DG338" s="833"/>
      <c r="DH338" s="833"/>
      <c r="DI338" s="833"/>
      <c r="DJ338" s="833"/>
      <c r="DK338" s="833"/>
      <c r="DL338" s="833"/>
      <c r="DM338" s="833"/>
      <c r="DN338" s="833"/>
      <c r="DO338" s="833"/>
      <c r="DP338" s="833"/>
      <c r="DQ338" s="833"/>
      <c r="DR338" s="833"/>
      <c r="DS338" s="833"/>
      <c r="DT338" s="833"/>
      <c r="DU338" s="833"/>
      <c r="DV338" s="833"/>
      <c r="DW338" s="833"/>
    </row>
    <row r="339" spans="2:127" ht="15.75" thickBot="1" x14ac:dyDescent="0.25">
      <c r="B339" s="713"/>
      <c r="C339" s="714"/>
      <c r="D339" s="715"/>
      <c r="E339" s="715"/>
      <c r="F339" s="715"/>
      <c r="G339" s="715"/>
      <c r="H339" s="715"/>
      <c r="I339" s="715"/>
      <c r="J339" s="715"/>
      <c r="K339" s="715"/>
      <c r="L339" s="715"/>
      <c r="M339" s="715"/>
      <c r="N339" s="715"/>
      <c r="O339" s="715"/>
      <c r="P339" s="715"/>
      <c r="Q339" s="715"/>
      <c r="R339" s="716"/>
      <c r="S339" s="715"/>
      <c r="T339" s="715"/>
      <c r="U339" s="717" t="s">
        <v>127</v>
      </c>
      <c r="V339" s="718" t="s">
        <v>508</v>
      </c>
      <c r="W339" s="719" t="s">
        <v>498</v>
      </c>
      <c r="X339" s="720">
        <f>SUM(X328:X338)</f>
        <v>1205.1580799999999</v>
      </c>
      <c r="Y339" s="720">
        <f t="shared" ref="Y339:CJ339" si="84">SUM(Y328:Y338)</f>
        <v>1167.3625479999998</v>
      </c>
      <c r="Z339" s="720">
        <f t="shared" si="84"/>
        <v>347.14154000000002</v>
      </c>
      <c r="AA339" s="720">
        <f t="shared" si="84"/>
        <v>316.206208</v>
      </c>
      <c r="AB339" s="720">
        <f t="shared" si="84"/>
        <v>351.715484</v>
      </c>
      <c r="AC339" s="720">
        <f t="shared" si="84"/>
        <v>481.07689200000004</v>
      </c>
      <c r="AD339" s="720">
        <f t="shared" si="84"/>
        <v>533.61298799999997</v>
      </c>
      <c r="AE339" s="720">
        <f t="shared" si="84"/>
        <v>534.22492399999999</v>
      </c>
      <c r="AF339" s="720">
        <f t="shared" si="84"/>
        <v>589.86551999999995</v>
      </c>
      <c r="AG339" s="720">
        <f t="shared" si="84"/>
        <v>646.87778400000002</v>
      </c>
      <c r="AH339" s="720">
        <f t="shared" si="84"/>
        <v>618.89558399999999</v>
      </c>
      <c r="AI339" s="720">
        <f t="shared" si="84"/>
        <v>618.89558399999999</v>
      </c>
      <c r="AJ339" s="720">
        <f t="shared" si="84"/>
        <v>526.36438399999997</v>
      </c>
      <c r="AK339" s="720">
        <f t="shared" si="84"/>
        <v>526.36438399999997</v>
      </c>
      <c r="AL339" s="720">
        <f t="shared" si="84"/>
        <v>526.36438399999997</v>
      </c>
      <c r="AM339" s="720">
        <f t="shared" si="84"/>
        <v>579.23938399999997</v>
      </c>
      <c r="AN339" s="720">
        <f t="shared" si="84"/>
        <v>579.23938399999997</v>
      </c>
      <c r="AO339" s="720">
        <f t="shared" si="84"/>
        <v>526.36438399999997</v>
      </c>
      <c r="AP339" s="720">
        <f t="shared" si="84"/>
        <v>526.36438399999997</v>
      </c>
      <c r="AQ339" s="720">
        <f t="shared" si="84"/>
        <v>526.36438399999997</v>
      </c>
      <c r="AR339" s="720">
        <f t="shared" si="84"/>
        <v>618.89558399999999</v>
      </c>
      <c r="AS339" s="720">
        <f t="shared" si="84"/>
        <v>618.89558399999999</v>
      </c>
      <c r="AT339" s="720">
        <f t="shared" si="84"/>
        <v>526.36438399999997</v>
      </c>
      <c r="AU339" s="720">
        <f t="shared" si="84"/>
        <v>526.36438399999997</v>
      </c>
      <c r="AV339" s="720">
        <f t="shared" si="84"/>
        <v>526.36438399999997</v>
      </c>
      <c r="AW339" s="720">
        <f t="shared" si="84"/>
        <v>579.23938399999997</v>
      </c>
      <c r="AX339" s="720">
        <f t="shared" si="84"/>
        <v>579.23938399999997</v>
      </c>
      <c r="AY339" s="720">
        <f t="shared" si="84"/>
        <v>526.36438399999997</v>
      </c>
      <c r="AZ339" s="720">
        <f t="shared" si="84"/>
        <v>526.36438399999997</v>
      </c>
      <c r="BA339" s="720">
        <f t="shared" si="84"/>
        <v>526.36438399999997</v>
      </c>
      <c r="BB339" s="720">
        <f t="shared" si="84"/>
        <v>618.89558399999999</v>
      </c>
      <c r="BC339" s="720">
        <f t="shared" si="84"/>
        <v>618.89558399999999</v>
      </c>
      <c r="BD339" s="720">
        <f t="shared" si="84"/>
        <v>526.36438399999997</v>
      </c>
      <c r="BE339" s="720">
        <f t="shared" si="84"/>
        <v>526.36438399999997</v>
      </c>
      <c r="BF339" s="720">
        <f t="shared" si="84"/>
        <v>526.36438399999997</v>
      </c>
      <c r="BG339" s="720">
        <f t="shared" si="84"/>
        <v>579.23938399999997</v>
      </c>
      <c r="BH339" s="720">
        <f t="shared" si="84"/>
        <v>579.23938399999997</v>
      </c>
      <c r="BI339" s="720">
        <f t="shared" si="84"/>
        <v>526.36438399999997</v>
      </c>
      <c r="BJ339" s="720">
        <f t="shared" si="84"/>
        <v>526.36438399999997</v>
      </c>
      <c r="BK339" s="720">
        <f t="shared" si="84"/>
        <v>526.36438399999997</v>
      </c>
      <c r="BL339" s="720">
        <f t="shared" si="84"/>
        <v>618.89558399999999</v>
      </c>
      <c r="BM339" s="720">
        <f t="shared" si="84"/>
        <v>618.89558399999999</v>
      </c>
      <c r="BN339" s="720">
        <f t="shared" si="84"/>
        <v>526.36438399999997</v>
      </c>
      <c r="BO339" s="720">
        <f t="shared" si="84"/>
        <v>526.36438399999997</v>
      </c>
      <c r="BP339" s="720">
        <f t="shared" si="84"/>
        <v>526.36438399999997</v>
      </c>
      <c r="BQ339" s="720">
        <f t="shared" si="84"/>
        <v>579.23938399999997</v>
      </c>
      <c r="BR339" s="720">
        <f t="shared" si="84"/>
        <v>579.23938399999997</v>
      </c>
      <c r="BS339" s="720">
        <f t="shared" si="84"/>
        <v>526.36438399999997</v>
      </c>
      <c r="BT339" s="720">
        <f t="shared" si="84"/>
        <v>526.36438399999997</v>
      </c>
      <c r="BU339" s="720">
        <f t="shared" si="84"/>
        <v>526.36438399999997</v>
      </c>
      <c r="BV339" s="720">
        <f t="shared" si="84"/>
        <v>618.89558399999999</v>
      </c>
      <c r="BW339" s="720">
        <f t="shared" si="84"/>
        <v>618.89558399999999</v>
      </c>
      <c r="BX339" s="720">
        <f t="shared" si="84"/>
        <v>526.36438399999997</v>
      </c>
      <c r="BY339" s="720">
        <f t="shared" si="84"/>
        <v>526.36438399999997</v>
      </c>
      <c r="BZ339" s="720">
        <f t="shared" si="84"/>
        <v>526.36438399999997</v>
      </c>
      <c r="CA339" s="720">
        <f t="shared" si="84"/>
        <v>579.23938399999997</v>
      </c>
      <c r="CB339" s="720">
        <f t="shared" si="84"/>
        <v>579.23938399999997</v>
      </c>
      <c r="CC339" s="720">
        <f t="shared" si="84"/>
        <v>526.36438399999997</v>
      </c>
      <c r="CD339" s="720">
        <f t="shared" si="84"/>
        <v>526.36438399999997</v>
      </c>
      <c r="CE339" s="720">
        <f t="shared" si="84"/>
        <v>526.36438399999997</v>
      </c>
      <c r="CF339" s="720">
        <f t="shared" si="84"/>
        <v>618.89558399999999</v>
      </c>
      <c r="CG339" s="720">
        <f t="shared" si="84"/>
        <v>618.89558399999999</v>
      </c>
      <c r="CH339" s="720">
        <f t="shared" si="84"/>
        <v>526.36438399999997</v>
      </c>
      <c r="CI339" s="720">
        <f t="shared" si="84"/>
        <v>526.36438399999997</v>
      </c>
      <c r="CJ339" s="720">
        <f t="shared" si="84"/>
        <v>526.36438399999997</v>
      </c>
      <c r="CK339" s="720">
        <f t="shared" ref="CK339:DW339" si="85">SUM(CK328:CK338)</f>
        <v>579.23938399999997</v>
      </c>
      <c r="CL339" s="720">
        <f t="shared" si="85"/>
        <v>579.23938399999997</v>
      </c>
      <c r="CM339" s="720">
        <f t="shared" si="85"/>
        <v>526.36438399999997</v>
      </c>
      <c r="CN339" s="720">
        <f t="shared" si="85"/>
        <v>526.36438399999997</v>
      </c>
      <c r="CO339" s="720">
        <f t="shared" si="85"/>
        <v>526.36438399999997</v>
      </c>
      <c r="CP339" s="720">
        <f t="shared" si="85"/>
        <v>618.89558399999999</v>
      </c>
      <c r="CQ339" s="720">
        <f t="shared" si="85"/>
        <v>618.89558399999999</v>
      </c>
      <c r="CR339" s="720">
        <f t="shared" si="85"/>
        <v>526.36438399999997</v>
      </c>
      <c r="CS339" s="720">
        <f t="shared" si="85"/>
        <v>526.36438399999997</v>
      </c>
      <c r="CT339" s="720">
        <f t="shared" si="85"/>
        <v>526.36438399999997</v>
      </c>
      <c r="CU339" s="720">
        <f t="shared" si="85"/>
        <v>579.23938399999997</v>
      </c>
      <c r="CV339" s="720">
        <f t="shared" si="85"/>
        <v>579.23938399999997</v>
      </c>
      <c r="CW339" s="720">
        <f t="shared" si="85"/>
        <v>526.36438399999997</v>
      </c>
      <c r="CX339" s="720">
        <f t="shared" si="85"/>
        <v>526.36438399999997</v>
      </c>
      <c r="CY339" s="721">
        <f t="shared" si="85"/>
        <v>526.36438399999997</v>
      </c>
      <c r="CZ339" s="721">
        <f t="shared" si="85"/>
        <v>0</v>
      </c>
      <c r="DA339" s="721">
        <f t="shared" si="85"/>
        <v>0</v>
      </c>
      <c r="DB339" s="721">
        <f t="shared" si="85"/>
        <v>0</v>
      </c>
      <c r="DC339" s="721">
        <f t="shared" si="85"/>
        <v>0</v>
      </c>
      <c r="DD339" s="721">
        <f t="shared" si="85"/>
        <v>0</v>
      </c>
      <c r="DE339" s="721">
        <f t="shared" si="85"/>
        <v>0</v>
      </c>
      <c r="DF339" s="721">
        <f t="shared" si="85"/>
        <v>0</v>
      </c>
      <c r="DG339" s="721">
        <f t="shared" si="85"/>
        <v>0</v>
      </c>
      <c r="DH339" s="721">
        <f t="shared" si="85"/>
        <v>0</v>
      </c>
      <c r="DI339" s="721">
        <f t="shared" si="85"/>
        <v>0</v>
      </c>
      <c r="DJ339" s="721">
        <f t="shared" si="85"/>
        <v>0</v>
      </c>
      <c r="DK339" s="721">
        <f t="shared" si="85"/>
        <v>0</v>
      </c>
      <c r="DL339" s="721">
        <f t="shared" si="85"/>
        <v>0</v>
      </c>
      <c r="DM339" s="721">
        <f t="shared" si="85"/>
        <v>0</v>
      </c>
      <c r="DN339" s="721">
        <f t="shared" si="85"/>
        <v>0</v>
      </c>
      <c r="DO339" s="721">
        <f t="shared" si="85"/>
        <v>0</v>
      </c>
      <c r="DP339" s="721">
        <f t="shared" si="85"/>
        <v>0</v>
      </c>
      <c r="DQ339" s="721">
        <f t="shared" si="85"/>
        <v>0</v>
      </c>
      <c r="DR339" s="721">
        <f t="shared" si="85"/>
        <v>0</v>
      </c>
      <c r="DS339" s="721">
        <f t="shared" si="85"/>
        <v>0</v>
      </c>
      <c r="DT339" s="721">
        <f t="shared" si="85"/>
        <v>0</v>
      </c>
      <c r="DU339" s="721">
        <f t="shared" si="85"/>
        <v>0</v>
      </c>
      <c r="DV339" s="721">
        <f t="shared" si="85"/>
        <v>0</v>
      </c>
      <c r="DW339" s="721">
        <f t="shared" si="85"/>
        <v>0</v>
      </c>
    </row>
    <row r="340" spans="2:127" ht="51" x14ac:dyDescent="0.2">
      <c r="B340" s="693"/>
      <c r="C340" s="830" t="s">
        <v>799</v>
      </c>
      <c r="D340" s="817" t="s">
        <v>800</v>
      </c>
      <c r="E340" s="818" t="s">
        <v>559</v>
      </c>
      <c r="F340" s="819" t="s">
        <v>780</v>
      </c>
      <c r="G340" s="820" t="s">
        <v>781</v>
      </c>
      <c r="H340" s="821" t="s">
        <v>495</v>
      </c>
      <c r="I340" s="822">
        <f>MAX(X340:AV340)</f>
        <v>20.911000000000001</v>
      </c>
      <c r="J340" s="821">
        <f>SUMPRODUCT($X$2:$CY$2,$X340:$CY340)*365</f>
        <v>179856.88206951963</v>
      </c>
      <c r="K340" s="821">
        <f>SUMPRODUCT($X$2:$CY$2,$X341:$CY341)+SUMPRODUCT($X$2:$CY$2,$X342:$CY342)+SUMPRODUCT($X$2:$CY$2,$X343:$CY343)</f>
        <v>47177.414113143393</v>
      </c>
      <c r="L340" s="821">
        <f>SUMPRODUCT($X$2:$CY$2,$X344:$CY344) +SUMPRODUCT($X$2:$CY$2,$X345:$CY345)</f>
        <v>0</v>
      </c>
      <c r="M340" s="821">
        <f>SUMPRODUCT($X$2:$CY$2,$X346:$CY346)</f>
        <v>0</v>
      </c>
      <c r="N340" s="821">
        <f>SUMPRODUCT($X$2:$CY$2,$X349:$CY349) +SUMPRODUCT($X$2:$CY$2,$X350:$CY350)</f>
        <v>0</v>
      </c>
      <c r="O340" s="821">
        <f>SUMPRODUCT($X$2:$CY$2,$X347:$CY347) +SUMPRODUCT($X$2:$CY$2,$X348:$CY348) +SUMPRODUCT($X$2:$CY$2,$X351:$CY351)</f>
        <v>0</v>
      </c>
      <c r="P340" s="821">
        <f>SUM(K340:O340)</f>
        <v>47177.414113143393</v>
      </c>
      <c r="Q340" s="821">
        <f>(SUM(K340:M340)*100000)/(J340*1000)</f>
        <v>26.230530391885715</v>
      </c>
      <c r="R340" s="823">
        <f>(P340*100000)/(J340*1000)</f>
        <v>26.230530391885715</v>
      </c>
      <c r="S340" s="824" t="s">
        <v>782</v>
      </c>
      <c r="T340" s="825" t="s">
        <v>782</v>
      </c>
      <c r="U340" s="778" t="s">
        <v>496</v>
      </c>
      <c r="V340" s="708" t="s">
        <v>124</v>
      </c>
      <c r="W340" s="779" t="s">
        <v>75</v>
      </c>
      <c r="X340" s="826"/>
      <c r="Y340" s="826">
        <v>3.8519999999999999</v>
      </c>
      <c r="Z340" s="826">
        <v>7.0031999999999996</v>
      </c>
      <c r="AA340" s="826">
        <v>9.0212000000000003</v>
      </c>
      <c r="AB340" s="826">
        <v>10.840999999999999</v>
      </c>
      <c r="AC340" s="826">
        <v>12.661</v>
      </c>
      <c r="AD340" s="826">
        <v>13.521000000000001</v>
      </c>
      <c r="AE340" s="826">
        <v>14.381</v>
      </c>
      <c r="AF340" s="826">
        <v>15.241</v>
      </c>
      <c r="AG340" s="826">
        <v>16.100999999999999</v>
      </c>
      <c r="AH340" s="826">
        <v>16.960999999999999</v>
      </c>
      <c r="AI340" s="826">
        <v>17.751000000000001</v>
      </c>
      <c r="AJ340" s="826">
        <v>18.541</v>
      </c>
      <c r="AK340" s="826">
        <v>19.331</v>
      </c>
      <c r="AL340" s="826">
        <v>20.120999999999999</v>
      </c>
      <c r="AM340" s="826">
        <v>20.911000000000001</v>
      </c>
      <c r="AN340" s="826">
        <v>20.911000000000001</v>
      </c>
      <c r="AO340" s="826">
        <v>20.911000000000001</v>
      </c>
      <c r="AP340" s="826">
        <v>20.911000000000001</v>
      </c>
      <c r="AQ340" s="826">
        <v>20.911000000000001</v>
      </c>
      <c r="AR340" s="826">
        <v>20.911000000000001</v>
      </c>
      <c r="AS340" s="826">
        <v>20.911000000000001</v>
      </c>
      <c r="AT340" s="826">
        <v>20.911000000000001</v>
      </c>
      <c r="AU340" s="826">
        <v>20.911000000000001</v>
      </c>
      <c r="AV340" s="826">
        <v>20.911000000000001</v>
      </c>
      <c r="AW340" s="826">
        <v>20.911000000000001</v>
      </c>
      <c r="AX340" s="826">
        <v>20.911000000000001</v>
      </c>
      <c r="AY340" s="826">
        <v>20.911000000000001</v>
      </c>
      <c r="AZ340" s="826">
        <v>20.911000000000001</v>
      </c>
      <c r="BA340" s="826">
        <v>20.911000000000001</v>
      </c>
      <c r="BB340" s="826">
        <v>20.911000000000001</v>
      </c>
      <c r="BC340" s="826">
        <v>20.911000000000001</v>
      </c>
      <c r="BD340" s="826">
        <v>20.911000000000001</v>
      </c>
      <c r="BE340" s="826">
        <v>20.911000000000001</v>
      </c>
      <c r="BF340" s="826">
        <v>20.911000000000001</v>
      </c>
      <c r="BG340" s="826">
        <v>20.911000000000001</v>
      </c>
      <c r="BH340" s="826">
        <v>20.911000000000001</v>
      </c>
      <c r="BI340" s="826">
        <v>20.911000000000001</v>
      </c>
      <c r="BJ340" s="826">
        <v>20.911000000000001</v>
      </c>
      <c r="BK340" s="826">
        <v>20.911000000000001</v>
      </c>
      <c r="BL340" s="826">
        <v>20.911000000000001</v>
      </c>
      <c r="BM340" s="826">
        <v>20.911000000000001</v>
      </c>
      <c r="BN340" s="826">
        <v>20.911000000000001</v>
      </c>
      <c r="BO340" s="826">
        <v>20.911000000000001</v>
      </c>
      <c r="BP340" s="826">
        <v>20.911000000000001</v>
      </c>
      <c r="BQ340" s="826">
        <v>20.911000000000001</v>
      </c>
      <c r="BR340" s="826">
        <v>20.911000000000001</v>
      </c>
      <c r="BS340" s="826">
        <v>20.911000000000001</v>
      </c>
      <c r="BT340" s="826">
        <v>20.911000000000001</v>
      </c>
      <c r="BU340" s="826">
        <v>20.911000000000001</v>
      </c>
      <c r="BV340" s="826">
        <v>20.911000000000001</v>
      </c>
      <c r="BW340" s="826">
        <v>20.911000000000001</v>
      </c>
      <c r="BX340" s="826">
        <v>20.911000000000001</v>
      </c>
      <c r="BY340" s="826">
        <v>20.911000000000001</v>
      </c>
      <c r="BZ340" s="826">
        <v>20.911000000000001</v>
      </c>
      <c r="CA340" s="826">
        <v>20.911000000000001</v>
      </c>
      <c r="CB340" s="826">
        <v>20.911000000000001</v>
      </c>
      <c r="CC340" s="826">
        <v>20.911000000000001</v>
      </c>
      <c r="CD340" s="826">
        <v>20.911000000000001</v>
      </c>
      <c r="CE340" s="831">
        <v>20.911000000000001</v>
      </c>
      <c r="CF340" s="831">
        <v>20.911000000000001</v>
      </c>
      <c r="CG340" s="831">
        <v>20.911000000000001</v>
      </c>
      <c r="CH340" s="831">
        <v>20.911000000000001</v>
      </c>
      <c r="CI340" s="831">
        <v>20.911000000000001</v>
      </c>
      <c r="CJ340" s="831">
        <v>20.911000000000001</v>
      </c>
      <c r="CK340" s="831">
        <v>20.911000000000001</v>
      </c>
      <c r="CL340" s="831">
        <v>20.911000000000001</v>
      </c>
      <c r="CM340" s="831">
        <v>20.911000000000001</v>
      </c>
      <c r="CN340" s="831">
        <v>20.911000000000001</v>
      </c>
      <c r="CO340" s="831">
        <v>20.911000000000001</v>
      </c>
      <c r="CP340" s="831">
        <v>20.911000000000001</v>
      </c>
      <c r="CQ340" s="831">
        <v>20.911000000000001</v>
      </c>
      <c r="CR340" s="831">
        <v>20.911000000000001</v>
      </c>
      <c r="CS340" s="831">
        <v>20.911000000000001</v>
      </c>
      <c r="CT340" s="831">
        <v>20.911000000000001</v>
      </c>
      <c r="CU340" s="831">
        <v>20.911000000000001</v>
      </c>
      <c r="CV340" s="831">
        <v>20.911000000000001</v>
      </c>
      <c r="CW340" s="831">
        <v>20.911000000000001</v>
      </c>
      <c r="CX340" s="831">
        <v>20.911000000000001</v>
      </c>
      <c r="CY340" s="832">
        <v>20.911000000000001</v>
      </c>
      <c r="CZ340" s="831"/>
      <c r="DA340" s="831"/>
      <c r="DB340" s="831"/>
      <c r="DC340" s="831"/>
      <c r="DD340" s="831"/>
      <c r="DE340" s="831"/>
      <c r="DF340" s="831"/>
      <c r="DG340" s="831"/>
      <c r="DH340" s="831"/>
      <c r="DI340" s="831"/>
      <c r="DJ340" s="831"/>
      <c r="DK340" s="831"/>
      <c r="DL340" s="831"/>
      <c r="DM340" s="831"/>
      <c r="DN340" s="831"/>
      <c r="DO340" s="831"/>
      <c r="DP340" s="831"/>
      <c r="DQ340" s="831"/>
      <c r="DR340" s="831"/>
      <c r="DS340" s="831"/>
      <c r="DT340" s="831"/>
      <c r="DU340" s="831"/>
      <c r="DV340" s="831"/>
      <c r="DW340" s="826"/>
    </row>
    <row r="341" spans="2:127" x14ac:dyDescent="0.2">
      <c r="B341" s="694"/>
      <c r="C341" s="695"/>
      <c r="D341" s="696"/>
      <c r="E341" s="697"/>
      <c r="F341" s="697"/>
      <c r="G341" s="696"/>
      <c r="H341" s="697"/>
      <c r="I341" s="697"/>
      <c r="J341" s="697"/>
      <c r="K341" s="697"/>
      <c r="L341" s="697"/>
      <c r="M341" s="697"/>
      <c r="N341" s="697"/>
      <c r="O341" s="697"/>
      <c r="P341" s="697"/>
      <c r="Q341" s="697"/>
      <c r="R341" s="698"/>
      <c r="S341" s="697"/>
      <c r="T341" s="697"/>
      <c r="U341" s="707" t="s">
        <v>497</v>
      </c>
      <c r="V341" s="708" t="s">
        <v>124</v>
      </c>
      <c r="W341" s="779" t="s">
        <v>498</v>
      </c>
      <c r="X341" s="826">
        <v>3352.03</v>
      </c>
      <c r="Y341" s="826">
        <v>3268.3368</v>
      </c>
      <c r="Z341" s="826">
        <v>2303.4625000000001</v>
      </c>
      <c r="AA341" s="826">
        <v>2268.4977000000003</v>
      </c>
      <c r="AB341" s="826">
        <v>2299.7743999999998</v>
      </c>
      <c r="AC341" s="826">
        <v>449.65960000000001</v>
      </c>
      <c r="AD341" s="826">
        <v>497.45319999999998</v>
      </c>
      <c r="AE341" s="826">
        <v>493.02870000000001</v>
      </c>
      <c r="AF341" s="826">
        <v>543.27430000000004</v>
      </c>
      <c r="AG341" s="826">
        <v>594.49779999999998</v>
      </c>
      <c r="AH341" s="826">
        <v>766.48090000000002</v>
      </c>
      <c r="AI341" s="826">
        <v>847.74440000000004</v>
      </c>
      <c r="AJ341" s="826">
        <v>838.32119999999998</v>
      </c>
      <c r="AK341" s="826">
        <v>924.47090000000003</v>
      </c>
      <c r="AL341" s="826">
        <v>1013.549</v>
      </c>
      <c r="AM341" s="826">
        <v>1141.3679999999999</v>
      </c>
      <c r="AN341" s="826">
        <v>1141.3679999999999</v>
      </c>
      <c r="AO341" s="826">
        <v>1088.4929999999999</v>
      </c>
      <c r="AP341" s="826">
        <v>1088.4929999999999</v>
      </c>
      <c r="AQ341" s="826">
        <v>1088.4929999999999</v>
      </c>
      <c r="AR341" s="826">
        <v>988.02419999999995</v>
      </c>
      <c r="AS341" s="826">
        <v>988.02419999999995</v>
      </c>
      <c r="AT341" s="826">
        <v>895.49289999999996</v>
      </c>
      <c r="AU341" s="826">
        <v>895.49289999999996</v>
      </c>
      <c r="AV341" s="826">
        <v>895.49289999999996</v>
      </c>
      <c r="AW341" s="826">
        <v>948.36789999999996</v>
      </c>
      <c r="AX341" s="826">
        <v>948.36789999999996</v>
      </c>
      <c r="AY341" s="826">
        <v>895.49289999999996</v>
      </c>
      <c r="AZ341" s="826">
        <v>895.49289999999996</v>
      </c>
      <c r="BA341" s="826">
        <v>895.49289999999996</v>
      </c>
      <c r="BB341" s="826">
        <v>1181.0239999999999</v>
      </c>
      <c r="BC341" s="826">
        <v>1181.0239999999999</v>
      </c>
      <c r="BD341" s="826">
        <v>1088.4929999999999</v>
      </c>
      <c r="BE341" s="826">
        <v>1088.4929999999999</v>
      </c>
      <c r="BF341" s="826">
        <v>1088.4929999999999</v>
      </c>
      <c r="BG341" s="826">
        <v>948.36789999999996</v>
      </c>
      <c r="BH341" s="826">
        <v>948.36789999999996</v>
      </c>
      <c r="BI341" s="826">
        <v>895.49289999999996</v>
      </c>
      <c r="BJ341" s="826">
        <v>895.49289999999996</v>
      </c>
      <c r="BK341" s="826">
        <v>895.49289999999996</v>
      </c>
      <c r="BL341" s="826">
        <v>988.02419999999995</v>
      </c>
      <c r="BM341" s="826">
        <v>988.02419999999995</v>
      </c>
      <c r="BN341" s="826">
        <v>895.49289999999996</v>
      </c>
      <c r="BO341" s="826">
        <v>895.49289999999996</v>
      </c>
      <c r="BP341" s="826">
        <v>895.49289999999996</v>
      </c>
      <c r="BQ341" s="826">
        <v>1141.3679999999999</v>
      </c>
      <c r="BR341" s="826">
        <v>1141.3679999999999</v>
      </c>
      <c r="BS341" s="826">
        <v>1088.4929999999999</v>
      </c>
      <c r="BT341" s="826">
        <v>1088.4929999999999</v>
      </c>
      <c r="BU341" s="826">
        <v>1088.4929999999999</v>
      </c>
      <c r="BV341" s="826">
        <v>988.02419999999995</v>
      </c>
      <c r="BW341" s="826">
        <v>988.02419999999995</v>
      </c>
      <c r="BX341" s="826">
        <v>895.49289999999996</v>
      </c>
      <c r="BY341" s="826">
        <v>895.49289999999996</v>
      </c>
      <c r="BZ341" s="826">
        <v>895.49289999999996</v>
      </c>
      <c r="CA341" s="826">
        <v>948.36789999999996</v>
      </c>
      <c r="CB341" s="826">
        <v>948.36789999999996</v>
      </c>
      <c r="CC341" s="826">
        <v>895.49289999999996</v>
      </c>
      <c r="CD341" s="826">
        <v>895.49289999999996</v>
      </c>
      <c r="CE341" s="831">
        <v>1088.4929999999999</v>
      </c>
      <c r="CF341" s="831">
        <v>1181.0239999999999</v>
      </c>
      <c r="CG341" s="831">
        <v>1181.0239999999999</v>
      </c>
      <c r="CH341" s="831">
        <v>1088.4929999999999</v>
      </c>
      <c r="CI341" s="831">
        <v>1088.4929999999999</v>
      </c>
      <c r="CJ341" s="831">
        <v>895.49289999999996</v>
      </c>
      <c r="CK341" s="831">
        <v>948.36789999999996</v>
      </c>
      <c r="CL341" s="831">
        <v>948.36789999999996</v>
      </c>
      <c r="CM341" s="831">
        <v>895.49289999999996</v>
      </c>
      <c r="CN341" s="831">
        <v>895.49289999999996</v>
      </c>
      <c r="CO341" s="831">
        <v>895.49289999999996</v>
      </c>
      <c r="CP341" s="831">
        <v>988.02419999999995</v>
      </c>
      <c r="CQ341" s="831">
        <v>988.02419999999995</v>
      </c>
      <c r="CR341" s="831">
        <v>895.49289999999996</v>
      </c>
      <c r="CS341" s="831">
        <v>895.49289999999996</v>
      </c>
      <c r="CT341" s="831">
        <v>895.49289999999996</v>
      </c>
      <c r="CU341" s="831">
        <v>1141.3679999999999</v>
      </c>
      <c r="CV341" s="831">
        <v>1141.3679999999999</v>
      </c>
      <c r="CW341" s="831">
        <v>1088.4929999999999</v>
      </c>
      <c r="CX341" s="831">
        <v>1088.4929999999999</v>
      </c>
      <c r="CY341" s="832">
        <v>1088.4929999999999</v>
      </c>
      <c r="CZ341" s="831"/>
      <c r="DA341" s="831"/>
      <c r="DB341" s="831"/>
      <c r="DC341" s="831"/>
      <c r="DD341" s="831"/>
      <c r="DE341" s="831"/>
      <c r="DF341" s="831"/>
      <c r="DG341" s="831"/>
      <c r="DH341" s="831"/>
      <c r="DI341" s="831"/>
      <c r="DJ341" s="831"/>
      <c r="DK341" s="831"/>
      <c r="DL341" s="831"/>
      <c r="DM341" s="831"/>
      <c r="DN341" s="831"/>
      <c r="DO341" s="831"/>
      <c r="DP341" s="831"/>
      <c r="DQ341" s="831"/>
      <c r="DR341" s="831"/>
      <c r="DS341" s="831"/>
      <c r="DT341" s="831"/>
      <c r="DU341" s="831"/>
      <c r="DV341" s="831"/>
      <c r="DW341" s="826"/>
    </row>
    <row r="342" spans="2:127" x14ac:dyDescent="0.2">
      <c r="B342" s="699"/>
      <c r="C342" s="700"/>
      <c r="D342" s="701"/>
      <c r="E342" s="701"/>
      <c r="F342" s="701"/>
      <c r="G342" s="701"/>
      <c r="H342" s="701"/>
      <c r="I342" s="701"/>
      <c r="J342" s="701"/>
      <c r="K342" s="701"/>
      <c r="L342" s="701"/>
      <c r="M342" s="701"/>
      <c r="N342" s="701"/>
      <c r="O342" s="701"/>
      <c r="P342" s="701"/>
      <c r="Q342" s="701"/>
      <c r="R342" s="702"/>
      <c r="S342" s="701"/>
      <c r="T342" s="701"/>
      <c r="U342" s="707" t="s">
        <v>499</v>
      </c>
      <c r="V342" s="708" t="s">
        <v>124</v>
      </c>
      <c r="W342" s="779" t="s">
        <v>498</v>
      </c>
      <c r="X342" s="826"/>
      <c r="Y342" s="826"/>
      <c r="Z342" s="826"/>
      <c r="AA342" s="826"/>
      <c r="AB342" s="826"/>
      <c r="AC342" s="826"/>
      <c r="AD342" s="826"/>
      <c r="AE342" s="826"/>
      <c r="AF342" s="826"/>
      <c r="AG342" s="826"/>
      <c r="AH342" s="826"/>
      <c r="AI342" s="826"/>
      <c r="AJ342" s="826"/>
      <c r="AK342" s="826"/>
      <c r="AL342" s="826"/>
      <c r="AM342" s="826"/>
      <c r="AN342" s="826"/>
      <c r="AO342" s="826"/>
      <c r="AP342" s="826"/>
      <c r="AQ342" s="826"/>
      <c r="AR342" s="826"/>
      <c r="AS342" s="826"/>
      <c r="AT342" s="826"/>
      <c r="AU342" s="826"/>
      <c r="AV342" s="826"/>
      <c r="AW342" s="826"/>
      <c r="AX342" s="826"/>
      <c r="AY342" s="826"/>
      <c r="AZ342" s="826"/>
      <c r="BA342" s="826"/>
      <c r="BB342" s="826"/>
      <c r="BC342" s="826"/>
      <c r="BD342" s="826"/>
      <c r="BE342" s="826"/>
      <c r="BF342" s="826"/>
      <c r="BG342" s="826"/>
      <c r="BH342" s="826"/>
      <c r="BI342" s="826"/>
      <c r="BJ342" s="826"/>
      <c r="BK342" s="826"/>
      <c r="BL342" s="826"/>
      <c r="BM342" s="826"/>
      <c r="BN342" s="826"/>
      <c r="BO342" s="826"/>
      <c r="BP342" s="826"/>
      <c r="BQ342" s="826"/>
      <c r="BR342" s="826"/>
      <c r="BS342" s="826"/>
      <c r="BT342" s="826"/>
      <c r="BU342" s="826"/>
      <c r="BV342" s="826"/>
      <c r="BW342" s="826"/>
      <c r="BX342" s="826"/>
      <c r="BY342" s="826"/>
      <c r="BZ342" s="826"/>
      <c r="CA342" s="826"/>
      <c r="CB342" s="826"/>
      <c r="CC342" s="826"/>
      <c r="CD342" s="826"/>
      <c r="CE342" s="831"/>
      <c r="CF342" s="831"/>
      <c r="CG342" s="831"/>
      <c r="CH342" s="831"/>
      <c r="CI342" s="831"/>
      <c r="CJ342" s="831"/>
      <c r="CK342" s="831"/>
      <c r="CL342" s="831"/>
      <c r="CM342" s="831"/>
      <c r="CN342" s="831"/>
      <c r="CO342" s="831"/>
      <c r="CP342" s="831"/>
      <c r="CQ342" s="831"/>
      <c r="CR342" s="831"/>
      <c r="CS342" s="831"/>
      <c r="CT342" s="831"/>
      <c r="CU342" s="831"/>
      <c r="CV342" s="831"/>
      <c r="CW342" s="831"/>
      <c r="CX342" s="831"/>
      <c r="CY342" s="832"/>
      <c r="CZ342" s="831"/>
      <c r="DA342" s="831"/>
      <c r="DB342" s="831"/>
      <c r="DC342" s="831"/>
      <c r="DD342" s="831"/>
      <c r="DE342" s="831"/>
      <c r="DF342" s="831"/>
      <c r="DG342" s="831"/>
      <c r="DH342" s="831"/>
      <c r="DI342" s="831"/>
      <c r="DJ342" s="831"/>
      <c r="DK342" s="831"/>
      <c r="DL342" s="831"/>
      <c r="DM342" s="831"/>
      <c r="DN342" s="831"/>
      <c r="DO342" s="831"/>
      <c r="DP342" s="831"/>
      <c r="DQ342" s="831"/>
      <c r="DR342" s="831"/>
      <c r="DS342" s="831"/>
      <c r="DT342" s="831"/>
      <c r="DU342" s="831"/>
      <c r="DV342" s="831"/>
      <c r="DW342" s="826"/>
    </row>
    <row r="343" spans="2:127" x14ac:dyDescent="0.2">
      <c r="B343" s="699"/>
      <c r="C343" s="700"/>
      <c r="D343" s="701"/>
      <c r="E343" s="701"/>
      <c r="F343" s="701"/>
      <c r="G343" s="701"/>
      <c r="H343" s="701"/>
      <c r="I343" s="701"/>
      <c r="J343" s="701"/>
      <c r="K343" s="701"/>
      <c r="L343" s="701"/>
      <c r="M343" s="701"/>
      <c r="N343" s="701"/>
      <c r="O343" s="701"/>
      <c r="P343" s="701"/>
      <c r="Q343" s="701"/>
      <c r="R343" s="702"/>
      <c r="S343" s="701"/>
      <c r="T343" s="701"/>
      <c r="U343" s="707" t="s">
        <v>772</v>
      </c>
      <c r="V343" s="708" t="s">
        <v>124</v>
      </c>
      <c r="W343" s="779" t="s">
        <v>498</v>
      </c>
      <c r="X343" s="826">
        <v>120.67308000000001</v>
      </c>
      <c r="Y343" s="826">
        <v>231.36264</v>
      </c>
      <c r="Z343" s="826">
        <v>308.37203999999997</v>
      </c>
      <c r="AA343" s="826">
        <v>383.49540000000002</v>
      </c>
      <c r="AB343" s="826">
        <v>458.83512000000002</v>
      </c>
      <c r="AC343" s="826">
        <v>463.30732799999998</v>
      </c>
      <c r="AD343" s="826">
        <v>468.049824</v>
      </c>
      <c r="AE343" s="826">
        <v>473.08626000000004</v>
      </c>
      <c r="AF343" s="826">
        <v>478.48125600000009</v>
      </c>
      <c r="AG343" s="826">
        <v>484.2700200000001</v>
      </c>
      <c r="AH343" s="826">
        <v>484.2700200000001</v>
      </c>
      <c r="AI343" s="826">
        <v>484.2700200000001</v>
      </c>
      <c r="AJ343" s="826">
        <v>484.2700200000001</v>
      </c>
      <c r="AK343" s="826">
        <v>484.2700200000001</v>
      </c>
      <c r="AL343" s="826">
        <v>484.2700200000001</v>
      </c>
      <c r="AM343" s="826">
        <v>484.2700200000001</v>
      </c>
      <c r="AN343" s="826">
        <v>484.2700200000001</v>
      </c>
      <c r="AO343" s="826">
        <v>484.2700200000001</v>
      </c>
      <c r="AP343" s="826">
        <v>484.2700200000001</v>
      </c>
      <c r="AQ343" s="826">
        <v>484.2700200000001</v>
      </c>
      <c r="AR343" s="826">
        <v>484.2700200000001</v>
      </c>
      <c r="AS343" s="826">
        <v>484.2700200000001</v>
      </c>
      <c r="AT343" s="826">
        <v>484.2700200000001</v>
      </c>
      <c r="AU343" s="826">
        <v>484.2700200000001</v>
      </c>
      <c r="AV343" s="826">
        <v>484.2700200000001</v>
      </c>
      <c r="AW343" s="826">
        <v>484.2700200000001</v>
      </c>
      <c r="AX343" s="826">
        <v>484.2700200000001</v>
      </c>
      <c r="AY343" s="826">
        <v>484.2700200000001</v>
      </c>
      <c r="AZ343" s="826">
        <v>484.2700200000001</v>
      </c>
      <c r="BA343" s="826">
        <v>484.2700200000001</v>
      </c>
      <c r="BB343" s="826">
        <v>484.2700200000001</v>
      </c>
      <c r="BC343" s="826">
        <v>484.2700200000001</v>
      </c>
      <c r="BD343" s="826">
        <v>484.2700200000001</v>
      </c>
      <c r="BE343" s="826">
        <v>484.2700200000001</v>
      </c>
      <c r="BF343" s="826">
        <v>484.2700200000001</v>
      </c>
      <c r="BG343" s="826">
        <v>484.2700200000001</v>
      </c>
      <c r="BH343" s="826">
        <v>484.2700200000001</v>
      </c>
      <c r="BI343" s="826">
        <v>484.2700200000001</v>
      </c>
      <c r="BJ343" s="826">
        <v>484.2700200000001</v>
      </c>
      <c r="BK343" s="826">
        <v>484.2700200000001</v>
      </c>
      <c r="BL343" s="826">
        <v>484.2700200000001</v>
      </c>
      <c r="BM343" s="826">
        <v>484.2700200000001</v>
      </c>
      <c r="BN343" s="826">
        <v>484.2700200000001</v>
      </c>
      <c r="BO343" s="826">
        <v>484.2700200000001</v>
      </c>
      <c r="BP343" s="826">
        <v>484.2700200000001</v>
      </c>
      <c r="BQ343" s="826">
        <v>484.2700200000001</v>
      </c>
      <c r="BR343" s="826">
        <v>484.2700200000001</v>
      </c>
      <c r="BS343" s="826">
        <v>484.2700200000001</v>
      </c>
      <c r="BT343" s="826">
        <v>484.2700200000001</v>
      </c>
      <c r="BU343" s="826">
        <v>484.2700200000001</v>
      </c>
      <c r="BV343" s="826">
        <v>484.2700200000001</v>
      </c>
      <c r="BW343" s="826">
        <v>484.2700200000001</v>
      </c>
      <c r="BX343" s="826">
        <v>484.2700200000001</v>
      </c>
      <c r="BY343" s="826">
        <v>484.2700200000001</v>
      </c>
      <c r="BZ343" s="826">
        <v>484.2700200000001</v>
      </c>
      <c r="CA343" s="826">
        <v>484.2700200000001</v>
      </c>
      <c r="CB343" s="826">
        <v>484.2700200000001</v>
      </c>
      <c r="CC343" s="826">
        <v>484.2700200000001</v>
      </c>
      <c r="CD343" s="826">
        <v>484.2700200000001</v>
      </c>
      <c r="CE343" s="831">
        <v>484.2700200000001</v>
      </c>
      <c r="CF343" s="831">
        <v>484.2700200000001</v>
      </c>
      <c r="CG343" s="831">
        <v>484.2700200000001</v>
      </c>
      <c r="CH343" s="831">
        <v>484.2700200000001</v>
      </c>
      <c r="CI343" s="831">
        <v>484.2700200000001</v>
      </c>
      <c r="CJ343" s="831">
        <v>484.2700200000001</v>
      </c>
      <c r="CK343" s="831">
        <v>484.2700200000001</v>
      </c>
      <c r="CL343" s="831">
        <v>484.2700200000001</v>
      </c>
      <c r="CM343" s="831">
        <v>484.2700200000001</v>
      </c>
      <c r="CN343" s="831">
        <v>484.2700200000001</v>
      </c>
      <c r="CO343" s="831">
        <v>484.2700200000001</v>
      </c>
      <c r="CP343" s="831">
        <v>484.2700200000001</v>
      </c>
      <c r="CQ343" s="831">
        <v>484.2700200000001</v>
      </c>
      <c r="CR343" s="831">
        <v>484.2700200000001</v>
      </c>
      <c r="CS343" s="831">
        <v>484.2700200000001</v>
      </c>
      <c r="CT343" s="831">
        <v>484.2700200000001</v>
      </c>
      <c r="CU343" s="831">
        <v>484.2700200000001</v>
      </c>
      <c r="CV343" s="831">
        <v>484.2700200000001</v>
      </c>
      <c r="CW343" s="831">
        <v>484.2700200000001</v>
      </c>
      <c r="CX343" s="831">
        <v>484.2700200000001</v>
      </c>
      <c r="CY343" s="832">
        <v>484.2700200000001</v>
      </c>
      <c r="CZ343" s="831"/>
      <c r="DA343" s="831"/>
      <c r="DB343" s="831"/>
      <c r="DC343" s="831"/>
      <c r="DD343" s="831"/>
      <c r="DE343" s="831"/>
      <c r="DF343" s="831"/>
      <c r="DG343" s="831"/>
      <c r="DH343" s="831"/>
      <c r="DI343" s="831"/>
      <c r="DJ343" s="831"/>
      <c r="DK343" s="831"/>
      <c r="DL343" s="831"/>
      <c r="DM343" s="831"/>
      <c r="DN343" s="831"/>
      <c r="DO343" s="831"/>
      <c r="DP343" s="831"/>
      <c r="DQ343" s="831"/>
      <c r="DR343" s="831"/>
      <c r="DS343" s="831"/>
      <c r="DT343" s="831"/>
      <c r="DU343" s="831"/>
      <c r="DV343" s="831"/>
      <c r="DW343" s="826"/>
    </row>
    <row r="344" spans="2:127" x14ac:dyDescent="0.2">
      <c r="B344" s="703"/>
      <c r="C344" s="827"/>
      <c r="D344" s="809"/>
      <c r="E344" s="809"/>
      <c r="F344" s="809"/>
      <c r="G344" s="809"/>
      <c r="H344" s="809"/>
      <c r="I344" s="809"/>
      <c r="J344" s="809"/>
      <c r="K344" s="809"/>
      <c r="L344" s="809"/>
      <c r="M344" s="809"/>
      <c r="N344" s="809"/>
      <c r="O344" s="809"/>
      <c r="P344" s="809"/>
      <c r="Q344" s="809"/>
      <c r="R344" s="828"/>
      <c r="S344" s="809"/>
      <c r="T344" s="809"/>
      <c r="U344" s="707" t="s">
        <v>500</v>
      </c>
      <c r="V344" s="708" t="s">
        <v>124</v>
      </c>
      <c r="W344" s="709" t="s">
        <v>498</v>
      </c>
      <c r="X344" s="826"/>
      <c r="Y344" s="826"/>
      <c r="Z344" s="826"/>
      <c r="AA344" s="826"/>
      <c r="AB344" s="826"/>
      <c r="AC344" s="826"/>
      <c r="AD344" s="826"/>
      <c r="AE344" s="826"/>
      <c r="AF344" s="826"/>
      <c r="AG344" s="826"/>
      <c r="AH344" s="826"/>
      <c r="AI344" s="826"/>
      <c r="AJ344" s="826"/>
      <c r="AK344" s="826"/>
      <c r="AL344" s="826"/>
      <c r="AM344" s="826"/>
      <c r="AN344" s="826"/>
      <c r="AO344" s="826"/>
      <c r="AP344" s="826"/>
      <c r="AQ344" s="826"/>
      <c r="AR344" s="826"/>
      <c r="AS344" s="826"/>
      <c r="AT344" s="826"/>
      <c r="AU344" s="826"/>
      <c r="AV344" s="826"/>
      <c r="AW344" s="826"/>
      <c r="AX344" s="826"/>
      <c r="AY344" s="826"/>
      <c r="AZ344" s="826"/>
      <c r="BA344" s="826"/>
      <c r="BB344" s="826"/>
      <c r="BC344" s="826"/>
      <c r="BD344" s="826"/>
      <c r="BE344" s="826"/>
      <c r="BF344" s="826"/>
      <c r="BG344" s="826"/>
      <c r="BH344" s="826"/>
      <c r="BI344" s="826"/>
      <c r="BJ344" s="826"/>
      <c r="BK344" s="826"/>
      <c r="BL344" s="826"/>
      <c r="BM344" s="826"/>
      <c r="BN344" s="826"/>
      <c r="BO344" s="826"/>
      <c r="BP344" s="826"/>
      <c r="BQ344" s="826"/>
      <c r="BR344" s="826"/>
      <c r="BS344" s="826"/>
      <c r="BT344" s="826"/>
      <c r="BU344" s="826"/>
      <c r="BV344" s="826"/>
      <c r="BW344" s="826"/>
      <c r="BX344" s="826"/>
      <c r="BY344" s="826"/>
      <c r="BZ344" s="826"/>
      <c r="CA344" s="826"/>
      <c r="CB344" s="826"/>
      <c r="CC344" s="826"/>
      <c r="CD344" s="826"/>
      <c r="CE344" s="831"/>
      <c r="CF344" s="831"/>
      <c r="CG344" s="831"/>
      <c r="CH344" s="831"/>
      <c r="CI344" s="831"/>
      <c r="CJ344" s="831"/>
      <c r="CK344" s="831"/>
      <c r="CL344" s="831"/>
      <c r="CM344" s="831"/>
      <c r="CN344" s="831"/>
      <c r="CO344" s="831"/>
      <c r="CP344" s="831"/>
      <c r="CQ344" s="831"/>
      <c r="CR344" s="831"/>
      <c r="CS344" s="831"/>
      <c r="CT344" s="831"/>
      <c r="CU344" s="831"/>
      <c r="CV344" s="831"/>
      <c r="CW344" s="831"/>
      <c r="CX344" s="831"/>
      <c r="CY344" s="832"/>
      <c r="CZ344" s="831"/>
      <c r="DA344" s="831"/>
      <c r="DB344" s="831"/>
      <c r="DC344" s="831"/>
      <c r="DD344" s="831"/>
      <c r="DE344" s="831"/>
      <c r="DF344" s="831"/>
      <c r="DG344" s="831"/>
      <c r="DH344" s="831"/>
      <c r="DI344" s="831"/>
      <c r="DJ344" s="831"/>
      <c r="DK344" s="831"/>
      <c r="DL344" s="831"/>
      <c r="DM344" s="831"/>
      <c r="DN344" s="831"/>
      <c r="DO344" s="831"/>
      <c r="DP344" s="831"/>
      <c r="DQ344" s="831"/>
      <c r="DR344" s="831"/>
      <c r="DS344" s="831"/>
      <c r="DT344" s="831"/>
      <c r="DU344" s="831"/>
      <c r="DV344" s="831"/>
      <c r="DW344" s="826"/>
    </row>
    <row r="345" spans="2:127" x14ac:dyDescent="0.2">
      <c r="B345" s="704"/>
      <c r="C345" s="705"/>
      <c r="D345" s="651"/>
      <c r="E345" s="651"/>
      <c r="F345" s="651"/>
      <c r="G345" s="651"/>
      <c r="H345" s="651"/>
      <c r="I345" s="651"/>
      <c r="J345" s="651"/>
      <c r="K345" s="651"/>
      <c r="L345" s="651"/>
      <c r="M345" s="651"/>
      <c r="N345" s="651"/>
      <c r="O345" s="651"/>
      <c r="P345" s="651"/>
      <c r="Q345" s="651"/>
      <c r="R345" s="706"/>
      <c r="S345" s="651"/>
      <c r="T345" s="651"/>
      <c r="U345" s="707" t="s">
        <v>501</v>
      </c>
      <c r="V345" s="708" t="s">
        <v>124</v>
      </c>
      <c r="W345" s="709" t="s">
        <v>498</v>
      </c>
      <c r="X345" s="826"/>
      <c r="Y345" s="826"/>
      <c r="Z345" s="826"/>
      <c r="AA345" s="826"/>
      <c r="AB345" s="826"/>
      <c r="AC345" s="826"/>
      <c r="AD345" s="826"/>
      <c r="AE345" s="826"/>
      <c r="AF345" s="826"/>
      <c r="AG345" s="826"/>
      <c r="AH345" s="826"/>
      <c r="AI345" s="826"/>
      <c r="AJ345" s="826"/>
      <c r="AK345" s="826"/>
      <c r="AL345" s="826"/>
      <c r="AM345" s="826"/>
      <c r="AN345" s="826"/>
      <c r="AO345" s="826"/>
      <c r="AP345" s="826"/>
      <c r="AQ345" s="826"/>
      <c r="AR345" s="826"/>
      <c r="AS345" s="826"/>
      <c r="AT345" s="826"/>
      <c r="AU345" s="826"/>
      <c r="AV345" s="826"/>
      <c r="AW345" s="826"/>
      <c r="AX345" s="826"/>
      <c r="AY345" s="826"/>
      <c r="AZ345" s="826"/>
      <c r="BA345" s="826"/>
      <c r="BB345" s="826"/>
      <c r="BC345" s="826"/>
      <c r="BD345" s="826"/>
      <c r="BE345" s="826"/>
      <c r="BF345" s="826"/>
      <c r="BG345" s="826"/>
      <c r="BH345" s="826"/>
      <c r="BI345" s="826"/>
      <c r="BJ345" s="826"/>
      <c r="BK345" s="826"/>
      <c r="BL345" s="826"/>
      <c r="BM345" s="826"/>
      <c r="BN345" s="826"/>
      <c r="BO345" s="826"/>
      <c r="BP345" s="826"/>
      <c r="BQ345" s="826"/>
      <c r="BR345" s="826"/>
      <c r="BS345" s="826"/>
      <c r="BT345" s="826"/>
      <c r="BU345" s="826"/>
      <c r="BV345" s="826"/>
      <c r="BW345" s="826"/>
      <c r="BX345" s="826"/>
      <c r="BY345" s="826"/>
      <c r="BZ345" s="826"/>
      <c r="CA345" s="826"/>
      <c r="CB345" s="826"/>
      <c r="CC345" s="826"/>
      <c r="CD345" s="826"/>
      <c r="CE345" s="826"/>
      <c r="CF345" s="826"/>
      <c r="CG345" s="826"/>
      <c r="CH345" s="826"/>
      <c r="CI345" s="826"/>
      <c r="CJ345" s="826"/>
      <c r="CK345" s="826"/>
      <c r="CL345" s="826"/>
      <c r="CM345" s="826"/>
      <c r="CN345" s="826"/>
      <c r="CO345" s="826"/>
      <c r="CP345" s="826"/>
      <c r="CQ345" s="826"/>
      <c r="CR345" s="826"/>
      <c r="CS345" s="826"/>
      <c r="CT345" s="826"/>
      <c r="CU345" s="826"/>
      <c r="CV345" s="826"/>
      <c r="CW345" s="826"/>
      <c r="CX345" s="826"/>
      <c r="CY345" s="832"/>
      <c r="CZ345" s="831"/>
      <c r="DA345" s="826"/>
      <c r="DB345" s="826"/>
      <c r="DC345" s="826"/>
      <c r="DD345" s="826"/>
      <c r="DE345" s="826"/>
      <c r="DF345" s="826"/>
      <c r="DG345" s="826"/>
      <c r="DH345" s="826"/>
      <c r="DI345" s="826"/>
      <c r="DJ345" s="826"/>
      <c r="DK345" s="826"/>
      <c r="DL345" s="826"/>
      <c r="DM345" s="826"/>
      <c r="DN345" s="826"/>
      <c r="DO345" s="826"/>
      <c r="DP345" s="826"/>
      <c r="DQ345" s="826"/>
      <c r="DR345" s="826"/>
      <c r="DS345" s="826"/>
      <c r="DT345" s="826"/>
      <c r="DU345" s="826"/>
      <c r="DV345" s="826"/>
      <c r="DW345" s="826"/>
    </row>
    <row r="346" spans="2:127" x14ac:dyDescent="0.2">
      <c r="B346" s="704"/>
      <c r="C346" s="705"/>
      <c r="D346" s="651"/>
      <c r="E346" s="651"/>
      <c r="F346" s="651"/>
      <c r="G346" s="651"/>
      <c r="H346" s="651"/>
      <c r="I346" s="651"/>
      <c r="J346" s="651"/>
      <c r="K346" s="651"/>
      <c r="L346" s="651"/>
      <c r="M346" s="651"/>
      <c r="N346" s="651"/>
      <c r="O346" s="651"/>
      <c r="P346" s="651"/>
      <c r="Q346" s="651"/>
      <c r="R346" s="706"/>
      <c r="S346" s="651"/>
      <c r="T346" s="651"/>
      <c r="U346" s="710" t="s">
        <v>502</v>
      </c>
      <c r="V346" s="711" t="s">
        <v>124</v>
      </c>
      <c r="W346" s="709" t="s">
        <v>498</v>
      </c>
      <c r="X346" s="826"/>
      <c r="Y346" s="826"/>
      <c r="Z346" s="826"/>
      <c r="AA346" s="826"/>
      <c r="AB346" s="826"/>
      <c r="AC346" s="826"/>
      <c r="AD346" s="826"/>
      <c r="AE346" s="826"/>
      <c r="AF346" s="826"/>
      <c r="AG346" s="826"/>
      <c r="AH346" s="826"/>
      <c r="AI346" s="826"/>
      <c r="AJ346" s="826"/>
      <c r="AK346" s="826"/>
      <c r="AL346" s="826"/>
      <c r="AM346" s="826"/>
      <c r="AN346" s="826"/>
      <c r="AO346" s="826"/>
      <c r="AP346" s="826"/>
      <c r="AQ346" s="826"/>
      <c r="AR346" s="826"/>
      <c r="AS346" s="826"/>
      <c r="AT346" s="826"/>
      <c r="AU346" s="826"/>
      <c r="AV346" s="826"/>
      <c r="AW346" s="826"/>
      <c r="AX346" s="826"/>
      <c r="AY346" s="826"/>
      <c r="AZ346" s="826"/>
      <c r="BA346" s="826"/>
      <c r="BB346" s="826"/>
      <c r="BC346" s="826"/>
      <c r="BD346" s="826"/>
      <c r="BE346" s="826"/>
      <c r="BF346" s="826"/>
      <c r="BG346" s="826"/>
      <c r="BH346" s="826"/>
      <c r="BI346" s="826"/>
      <c r="BJ346" s="826"/>
      <c r="BK346" s="826"/>
      <c r="BL346" s="826"/>
      <c r="BM346" s="826"/>
      <c r="BN346" s="826"/>
      <c r="BO346" s="826"/>
      <c r="BP346" s="826"/>
      <c r="BQ346" s="826"/>
      <c r="BR346" s="826"/>
      <c r="BS346" s="826"/>
      <c r="BT346" s="826"/>
      <c r="BU346" s="826"/>
      <c r="BV346" s="826"/>
      <c r="BW346" s="826"/>
      <c r="BX346" s="826"/>
      <c r="BY346" s="826"/>
      <c r="BZ346" s="826"/>
      <c r="CA346" s="826"/>
      <c r="CB346" s="826"/>
      <c r="CC346" s="826"/>
      <c r="CD346" s="826"/>
      <c r="CE346" s="826"/>
      <c r="CF346" s="826"/>
      <c r="CG346" s="826"/>
      <c r="CH346" s="826"/>
      <c r="CI346" s="826"/>
      <c r="CJ346" s="826"/>
      <c r="CK346" s="826"/>
      <c r="CL346" s="826"/>
      <c r="CM346" s="826"/>
      <c r="CN346" s="826"/>
      <c r="CO346" s="826"/>
      <c r="CP346" s="826"/>
      <c r="CQ346" s="826"/>
      <c r="CR346" s="826"/>
      <c r="CS346" s="826"/>
      <c r="CT346" s="826"/>
      <c r="CU346" s="826"/>
      <c r="CV346" s="826"/>
      <c r="CW346" s="826"/>
      <c r="CX346" s="826"/>
      <c r="CY346" s="832"/>
      <c r="CZ346" s="831"/>
      <c r="DA346" s="826"/>
      <c r="DB346" s="826"/>
      <c r="DC346" s="826"/>
      <c r="DD346" s="826"/>
      <c r="DE346" s="826"/>
      <c r="DF346" s="826"/>
      <c r="DG346" s="826"/>
      <c r="DH346" s="826"/>
      <c r="DI346" s="826"/>
      <c r="DJ346" s="826"/>
      <c r="DK346" s="826"/>
      <c r="DL346" s="826"/>
      <c r="DM346" s="826"/>
      <c r="DN346" s="826"/>
      <c r="DO346" s="826"/>
      <c r="DP346" s="826"/>
      <c r="DQ346" s="826"/>
      <c r="DR346" s="826"/>
      <c r="DS346" s="826"/>
      <c r="DT346" s="826"/>
      <c r="DU346" s="826"/>
      <c r="DV346" s="826"/>
      <c r="DW346" s="826"/>
    </row>
    <row r="347" spans="2:127" x14ac:dyDescent="0.2">
      <c r="B347" s="704"/>
      <c r="C347" s="705"/>
      <c r="D347" s="651"/>
      <c r="E347" s="651"/>
      <c r="F347" s="651"/>
      <c r="G347" s="651"/>
      <c r="H347" s="651"/>
      <c r="I347" s="651"/>
      <c r="J347" s="651"/>
      <c r="K347" s="651"/>
      <c r="L347" s="651"/>
      <c r="M347" s="651"/>
      <c r="N347" s="651"/>
      <c r="O347" s="651"/>
      <c r="P347" s="651"/>
      <c r="Q347" s="651"/>
      <c r="R347" s="706"/>
      <c r="S347" s="651"/>
      <c r="T347" s="651"/>
      <c r="U347" s="707" t="s">
        <v>503</v>
      </c>
      <c r="V347" s="708" t="s">
        <v>124</v>
      </c>
      <c r="W347" s="709" t="s">
        <v>498</v>
      </c>
      <c r="X347" s="826"/>
      <c r="Y347" s="826"/>
      <c r="Z347" s="826"/>
      <c r="AA347" s="826"/>
      <c r="AB347" s="826"/>
      <c r="AC347" s="826"/>
      <c r="AD347" s="826"/>
      <c r="AE347" s="826"/>
      <c r="AF347" s="826"/>
      <c r="AG347" s="826"/>
      <c r="AH347" s="826"/>
      <c r="AI347" s="826"/>
      <c r="AJ347" s="826"/>
      <c r="AK347" s="826"/>
      <c r="AL347" s="826"/>
      <c r="AM347" s="826"/>
      <c r="AN347" s="826"/>
      <c r="AO347" s="826"/>
      <c r="AP347" s="826"/>
      <c r="AQ347" s="826"/>
      <c r="AR347" s="826"/>
      <c r="AS347" s="826"/>
      <c r="AT347" s="826"/>
      <c r="AU347" s="826"/>
      <c r="AV347" s="826"/>
      <c r="AW347" s="826"/>
      <c r="AX347" s="826"/>
      <c r="AY347" s="826"/>
      <c r="AZ347" s="826"/>
      <c r="BA347" s="826"/>
      <c r="BB347" s="826"/>
      <c r="BC347" s="826"/>
      <c r="BD347" s="826"/>
      <c r="BE347" s="826"/>
      <c r="BF347" s="826"/>
      <c r="BG347" s="826"/>
      <c r="BH347" s="826"/>
      <c r="BI347" s="826"/>
      <c r="BJ347" s="826"/>
      <c r="BK347" s="826"/>
      <c r="BL347" s="826"/>
      <c r="BM347" s="826"/>
      <c r="BN347" s="826"/>
      <c r="BO347" s="826"/>
      <c r="BP347" s="826"/>
      <c r="BQ347" s="826"/>
      <c r="BR347" s="826"/>
      <c r="BS347" s="826"/>
      <c r="BT347" s="826"/>
      <c r="BU347" s="826"/>
      <c r="BV347" s="826"/>
      <c r="BW347" s="826"/>
      <c r="BX347" s="826"/>
      <c r="BY347" s="826"/>
      <c r="BZ347" s="826"/>
      <c r="CA347" s="826"/>
      <c r="CB347" s="826"/>
      <c r="CC347" s="826"/>
      <c r="CD347" s="826"/>
      <c r="CE347" s="826"/>
      <c r="CF347" s="826"/>
      <c r="CG347" s="826"/>
      <c r="CH347" s="826"/>
      <c r="CI347" s="826"/>
      <c r="CJ347" s="826"/>
      <c r="CK347" s="826"/>
      <c r="CL347" s="826"/>
      <c r="CM347" s="826"/>
      <c r="CN347" s="826"/>
      <c r="CO347" s="826"/>
      <c r="CP347" s="826"/>
      <c r="CQ347" s="826"/>
      <c r="CR347" s="826"/>
      <c r="CS347" s="826"/>
      <c r="CT347" s="826"/>
      <c r="CU347" s="826"/>
      <c r="CV347" s="826"/>
      <c r="CW347" s="826"/>
      <c r="CX347" s="826"/>
      <c r="CY347" s="832"/>
      <c r="CZ347" s="831"/>
      <c r="DA347" s="826"/>
      <c r="DB347" s="826"/>
      <c r="DC347" s="826"/>
      <c r="DD347" s="826"/>
      <c r="DE347" s="826"/>
      <c r="DF347" s="826"/>
      <c r="DG347" s="826"/>
      <c r="DH347" s="826"/>
      <c r="DI347" s="826"/>
      <c r="DJ347" s="826"/>
      <c r="DK347" s="826"/>
      <c r="DL347" s="826"/>
      <c r="DM347" s="826"/>
      <c r="DN347" s="826"/>
      <c r="DO347" s="826"/>
      <c r="DP347" s="826"/>
      <c r="DQ347" s="826"/>
      <c r="DR347" s="826"/>
      <c r="DS347" s="826"/>
      <c r="DT347" s="826"/>
      <c r="DU347" s="826"/>
      <c r="DV347" s="826"/>
      <c r="DW347" s="826"/>
    </row>
    <row r="348" spans="2:127" x14ac:dyDescent="0.2">
      <c r="B348" s="829"/>
      <c r="C348" s="705"/>
      <c r="D348" s="651"/>
      <c r="E348" s="651"/>
      <c r="F348" s="651"/>
      <c r="G348" s="651"/>
      <c r="H348" s="651"/>
      <c r="I348" s="651"/>
      <c r="J348" s="651"/>
      <c r="K348" s="651"/>
      <c r="L348" s="651"/>
      <c r="M348" s="651"/>
      <c r="N348" s="651"/>
      <c r="O348" s="651"/>
      <c r="P348" s="651"/>
      <c r="Q348" s="651"/>
      <c r="R348" s="706"/>
      <c r="S348" s="651"/>
      <c r="T348" s="651"/>
      <c r="U348" s="707" t="s">
        <v>504</v>
      </c>
      <c r="V348" s="708" t="s">
        <v>124</v>
      </c>
      <c r="W348" s="709" t="s">
        <v>498</v>
      </c>
      <c r="X348" s="826"/>
      <c r="Y348" s="826"/>
      <c r="Z348" s="826"/>
      <c r="AA348" s="826"/>
      <c r="AB348" s="826"/>
      <c r="AC348" s="826"/>
      <c r="AD348" s="826"/>
      <c r="AE348" s="826"/>
      <c r="AF348" s="826"/>
      <c r="AG348" s="826"/>
      <c r="AH348" s="826"/>
      <c r="AI348" s="826"/>
      <c r="AJ348" s="826"/>
      <c r="AK348" s="826"/>
      <c r="AL348" s="826"/>
      <c r="AM348" s="826"/>
      <c r="AN348" s="826"/>
      <c r="AO348" s="826"/>
      <c r="AP348" s="826"/>
      <c r="AQ348" s="826"/>
      <c r="AR348" s="826"/>
      <c r="AS348" s="826"/>
      <c r="AT348" s="826"/>
      <c r="AU348" s="826"/>
      <c r="AV348" s="826"/>
      <c r="AW348" s="826"/>
      <c r="AX348" s="826"/>
      <c r="AY348" s="826"/>
      <c r="AZ348" s="826"/>
      <c r="BA348" s="826"/>
      <c r="BB348" s="826"/>
      <c r="BC348" s="826"/>
      <c r="BD348" s="826"/>
      <c r="BE348" s="826"/>
      <c r="BF348" s="826"/>
      <c r="BG348" s="826"/>
      <c r="BH348" s="826"/>
      <c r="BI348" s="826"/>
      <c r="BJ348" s="826"/>
      <c r="BK348" s="826"/>
      <c r="BL348" s="826"/>
      <c r="BM348" s="826"/>
      <c r="BN348" s="826"/>
      <c r="BO348" s="826"/>
      <c r="BP348" s="826"/>
      <c r="BQ348" s="826"/>
      <c r="BR348" s="826"/>
      <c r="BS348" s="826"/>
      <c r="BT348" s="826"/>
      <c r="BU348" s="826"/>
      <c r="BV348" s="826"/>
      <c r="BW348" s="826"/>
      <c r="BX348" s="826"/>
      <c r="BY348" s="826"/>
      <c r="BZ348" s="826"/>
      <c r="CA348" s="826"/>
      <c r="CB348" s="826"/>
      <c r="CC348" s="826"/>
      <c r="CD348" s="826"/>
      <c r="CE348" s="826"/>
      <c r="CF348" s="826"/>
      <c r="CG348" s="826"/>
      <c r="CH348" s="826"/>
      <c r="CI348" s="826"/>
      <c r="CJ348" s="826"/>
      <c r="CK348" s="826"/>
      <c r="CL348" s="826"/>
      <c r="CM348" s="826"/>
      <c r="CN348" s="826"/>
      <c r="CO348" s="826"/>
      <c r="CP348" s="826"/>
      <c r="CQ348" s="826"/>
      <c r="CR348" s="826"/>
      <c r="CS348" s="826"/>
      <c r="CT348" s="826"/>
      <c r="CU348" s="826"/>
      <c r="CV348" s="826"/>
      <c r="CW348" s="826"/>
      <c r="CX348" s="826"/>
      <c r="CY348" s="832"/>
      <c r="CZ348" s="831"/>
      <c r="DA348" s="826"/>
      <c r="DB348" s="826"/>
      <c r="DC348" s="826"/>
      <c r="DD348" s="826"/>
      <c r="DE348" s="826"/>
      <c r="DF348" s="826"/>
      <c r="DG348" s="826"/>
      <c r="DH348" s="826"/>
      <c r="DI348" s="826"/>
      <c r="DJ348" s="826"/>
      <c r="DK348" s="826"/>
      <c r="DL348" s="826"/>
      <c r="DM348" s="826"/>
      <c r="DN348" s="826"/>
      <c r="DO348" s="826"/>
      <c r="DP348" s="826"/>
      <c r="DQ348" s="826"/>
      <c r="DR348" s="826"/>
      <c r="DS348" s="826"/>
      <c r="DT348" s="826"/>
      <c r="DU348" s="826"/>
      <c r="DV348" s="826"/>
      <c r="DW348" s="826"/>
    </row>
    <row r="349" spans="2:127" x14ac:dyDescent="0.2">
      <c r="B349" s="829"/>
      <c r="C349" s="705"/>
      <c r="D349" s="651"/>
      <c r="E349" s="651"/>
      <c r="F349" s="651"/>
      <c r="G349" s="651"/>
      <c r="H349" s="651"/>
      <c r="I349" s="651"/>
      <c r="J349" s="651"/>
      <c r="K349" s="651"/>
      <c r="L349" s="651"/>
      <c r="M349" s="651"/>
      <c r="N349" s="651"/>
      <c r="O349" s="651"/>
      <c r="P349" s="651"/>
      <c r="Q349" s="651"/>
      <c r="R349" s="706"/>
      <c r="S349" s="651"/>
      <c r="T349" s="651"/>
      <c r="U349" s="707" t="s">
        <v>505</v>
      </c>
      <c r="V349" s="708" t="s">
        <v>124</v>
      </c>
      <c r="W349" s="709" t="s">
        <v>498</v>
      </c>
      <c r="X349" s="826"/>
      <c r="Y349" s="826"/>
      <c r="Z349" s="826"/>
      <c r="AA349" s="826"/>
      <c r="AB349" s="826"/>
      <c r="AC349" s="826"/>
      <c r="AD349" s="826"/>
      <c r="AE349" s="826"/>
      <c r="AF349" s="826"/>
      <c r="AG349" s="826"/>
      <c r="AH349" s="826"/>
      <c r="AI349" s="826"/>
      <c r="AJ349" s="826"/>
      <c r="AK349" s="826"/>
      <c r="AL349" s="826"/>
      <c r="AM349" s="826"/>
      <c r="AN349" s="826"/>
      <c r="AO349" s="826"/>
      <c r="AP349" s="826"/>
      <c r="AQ349" s="826"/>
      <c r="AR349" s="826"/>
      <c r="AS349" s="826"/>
      <c r="AT349" s="826"/>
      <c r="AU349" s="826"/>
      <c r="AV349" s="826"/>
      <c r="AW349" s="826"/>
      <c r="AX349" s="826"/>
      <c r="AY349" s="826"/>
      <c r="AZ349" s="826"/>
      <c r="BA349" s="826"/>
      <c r="BB349" s="826"/>
      <c r="BC349" s="826"/>
      <c r="BD349" s="826"/>
      <c r="BE349" s="826"/>
      <c r="BF349" s="826"/>
      <c r="BG349" s="826"/>
      <c r="BH349" s="826"/>
      <c r="BI349" s="826"/>
      <c r="BJ349" s="826"/>
      <c r="BK349" s="826"/>
      <c r="BL349" s="826"/>
      <c r="BM349" s="826"/>
      <c r="BN349" s="826"/>
      <c r="BO349" s="826"/>
      <c r="BP349" s="826"/>
      <c r="BQ349" s="826"/>
      <c r="BR349" s="826"/>
      <c r="BS349" s="826"/>
      <c r="BT349" s="826"/>
      <c r="BU349" s="826"/>
      <c r="BV349" s="826"/>
      <c r="BW349" s="826"/>
      <c r="BX349" s="826"/>
      <c r="BY349" s="826"/>
      <c r="BZ349" s="826"/>
      <c r="CA349" s="826"/>
      <c r="CB349" s="826"/>
      <c r="CC349" s="826"/>
      <c r="CD349" s="826"/>
      <c r="CE349" s="826"/>
      <c r="CF349" s="826"/>
      <c r="CG349" s="826"/>
      <c r="CH349" s="826"/>
      <c r="CI349" s="826"/>
      <c r="CJ349" s="826"/>
      <c r="CK349" s="826"/>
      <c r="CL349" s="826"/>
      <c r="CM349" s="826"/>
      <c r="CN349" s="826"/>
      <c r="CO349" s="826"/>
      <c r="CP349" s="826"/>
      <c r="CQ349" s="826"/>
      <c r="CR349" s="826"/>
      <c r="CS349" s="826"/>
      <c r="CT349" s="826"/>
      <c r="CU349" s="826"/>
      <c r="CV349" s="826"/>
      <c r="CW349" s="826"/>
      <c r="CX349" s="826"/>
      <c r="CY349" s="832"/>
      <c r="CZ349" s="831"/>
      <c r="DA349" s="826"/>
      <c r="DB349" s="826"/>
      <c r="DC349" s="826"/>
      <c r="DD349" s="826"/>
      <c r="DE349" s="826"/>
      <c r="DF349" s="826"/>
      <c r="DG349" s="826"/>
      <c r="DH349" s="826"/>
      <c r="DI349" s="826"/>
      <c r="DJ349" s="826"/>
      <c r="DK349" s="826"/>
      <c r="DL349" s="826"/>
      <c r="DM349" s="826"/>
      <c r="DN349" s="826"/>
      <c r="DO349" s="826"/>
      <c r="DP349" s="826"/>
      <c r="DQ349" s="826"/>
      <c r="DR349" s="826"/>
      <c r="DS349" s="826"/>
      <c r="DT349" s="826"/>
      <c r="DU349" s="826"/>
      <c r="DV349" s="826"/>
      <c r="DW349" s="826"/>
    </row>
    <row r="350" spans="2:127" x14ac:dyDescent="0.2">
      <c r="B350" s="829"/>
      <c r="C350" s="705"/>
      <c r="D350" s="651"/>
      <c r="E350" s="651"/>
      <c r="F350" s="651"/>
      <c r="G350" s="651"/>
      <c r="H350" s="651"/>
      <c r="I350" s="651"/>
      <c r="J350" s="651"/>
      <c r="K350" s="651"/>
      <c r="L350" s="651"/>
      <c r="M350" s="651"/>
      <c r="N350" s="651"/>
      <c r="O350" s="651"/>
      <c r="P350" s="651"/>
      <c r="Q350" s="651"/>
      <c r="R350" s="706"/>
      <c r="S350" s="651"/>
      <c r="T350" s="651"/>
      <c r="U350" s="707" t="s">
        <v>506</v>
      </c>
      <c r="V350" s="708" t="s">
        <v>124</v>
      </c>
      <c r="W350" s="709" t="s">
        <v>498</v>
      </c>
      <c r="X350" s="826"/>
      <c r="Y350" s="826"/>
      <c r="Z350" s="826"/>
      <c r="AA350" s="826"/>
      <c r="AB350" s="826"/>
      <c r="AC350" s="826"/>
      <c r="AD350" s="826"/>
      <c r="AE350" s="826"/>
      <c r="AF350" s="826"/>
      <c r="AG350" s="826"/>
      <c r="AH350" s="826"/>
      <c r="AI350" s="826"/>
      <c r="AJ350" s="826"/>
      <c r="AK350" s="826"/>
      <c r="AL350" s="826"/>
      <c r="AM350" s="826"/>
      <c r="AN350" s="826"/>
      <c r="AO350" s="826"/>
      <c r="AP350" s="826"/>
      <c r="AQ350" s="826"/>
      <c r="AR350" s="826"/>
      <c r="AS350" s="826"/>
      <c r="AT350" s="826"/>
      <c r="AU350" s="826"/>
      <c r="AV350" s="826"/>
      <c r="AW350" s="826"/>
      <c r="AX350" s="826"/>
      <c r="AY350" s="826"/>
      <c r="AZ350" s="826"/>
      <c r="BA350" s="826"/>
      <c r="BB350" s="826"/>
      <c r="BC350" s="826"/>
      <c r="BD350" s="826"/>
      <c r="BE350" s="826"/>
      <c r="BF350" s="826"/>
      <c r="BG350" s="826"/>
      <c r="BH350" s="826"/>
      <c r="BI350" s="826"/>
      <c r="BJ350" s="826"/>
      <c r="BK350" s="826"/>
      <c r="BL350" s="826"/>
      <c r="BM350" s="826"/>
      <c r="BN350" s="826"/>
      <c r="BO350" s="826"/>
      <c r="BP350" s="826"/>
      <c r="BQ350" s="826"/>
      <c r="BR350" s="826"/>
      <c r="BS350" s="826"/>
      <c r="BT350" s="826"/>
      <c r="BU350" s="826"/>
      <c r="BV350" s="826"/>
      <c r="BW350" s="826"/>
      <c r="BX350" s="826"/>
      <c r="BY350" s="826"/>
      <c r="BZ350" s="826"/>
      <c r="CA350" s="826"/>
      <c r="CB350" s="826"/>
      <c r="CC350" s="826"/>
      <c r="CD350" s="826"/>
      <c r="CE350" s="826"/>
      <c r="CF350" s="826"/>
      <c r="CG350" s="826"/>
      <c r="CH350" s="826"/>
      <c r="CI350" s="826"/>
      <c r="CJ350" s="826"/>
      <c r="CK350" s="826"/>
      <c r="CL350" s="826"/>
      <c r="CM350" s="826"/>
      <c r="CN350" s="826"/>
      <c r="CO350" s="826"/>
      <c r="CP350" s="826"/>
      <c r="CQ350" s="826"/>
      <c r="CR350" s="826"/>
      <c r="CS350" s="826"/>
      <c r="CT350" s="826"/>
      <c r="CU350" s="826"/>
      <c r="CV350" s="826"/>
      <c r="CW350" s="826"/>
      <c r="CX350" s="826"/>
      <c r="CY350" s="832"/>
      <c r="CZ350" s="831"/>
      <c r="DA350" s="826"/>
      <c r="DB350" s="826"/>
      <c r="DC350" s="826"/>
      <c r="DD350" s="826"/>
      <c r="DE350" s="826"/>
      <c r="DF350" s="826"/>
      <c r="DG350" s="826"/>
      <c r="DH350" s="826"/>
      <c r="DI350" s="826"/>
      <c r="DJ350" s="826"/>
      <c r="DK350" s="826"/>
      <c r="DL350" s="826"/>
      <c r="DM350" s="826"/>
      <c r="DN350" s="826"/>
      <c r="DO350" s="826"/>
      <c r="DP350" s="826"/>
      <c r="DQ350" s="826"/>
      <c r="DR350" s="826"/>
      <c r="DS350" s="826"/>
      <c r="DT350" s="826"/>
      <c r="DU350" s="826"/>
      <c r="DV350" s="826"/>
      <c r="DW350" s="826"/>
    </row>
    <row r="351" spans="2:127" x14ac:dyDescent="0.2">
      <c r="B351" s="829"/>
      <c r="C351" s="705"/>
      <c r="D351" s="651"/>
      <c r="E351" s="651"/>
      <c r="F351" s="651"/>
      <c r="G351" s="651"/>
      <c r="H351" s="651"/>
      <c r="I351" s="651"/>
      <c r="J351" s="651"/>
      <c r="K351" s="651"/>
      <c r="L351" s="651"/>
      <c r="M351" s="651"/>
      <c r="N351" s="651"/>
      <c r="O351" s="651"/>
      <c r="P351" s="651"/>
      <c r="Q351" s="651"/>
      <c r="R351" s="706"/>
      <c r="S351" s="651"/>
      <c r="T351" s="651"/>
      <c r="U351" s="712" t="s">
        <v>507</v>
      </c>
      <c r="V351" s="708" t="s">
        <v>124</v>
      </c>
      <c r="W351" s="709" t="s">
        <v>498</v>
      </c>
      <c r="X351" s="833"/>
      <c r="Y351" s="833"/>
      <c r="Z351" s="833"/>
      <c r="AA351" s="833"/>
      <c r="AB351" s="833"/>
      <c r="AC351" s="833"/>
      <c r="AD351" s="833"/>
      <c r="AE351" s="833"/>
      <c r="AF351" s="833"/>
      <c r="AG351" s="833"/>
      <c r="AH351" s="833"/>
      <c r="AI351" s="833"/>
      <c r="AJ351" s="833"/>
      <c r="AK351" s="833"/>
      <c r="AL351" s="833"/>
      <c r="AM351" s="833"/>
      <c r="AN351" s="833"/>
      <c r="AO351" s="833"/>
      <c r="AP351" s="833"/>
      <c r="AQ351" s="833"/>
      <c r="AR351" s="833"/>
      <c r="AS351" s="833"/>
      <c r="AT351" s="833"/>
      <c r="AU351" s="833"/>
      <c r="AV351" s="833"/>
      <c r="AW351" s="833"/>
      <c r="AX351" s="833"/>
      <c r="AY351" s="833"/>
      <c r="AZ351" s="833"/>
      <c r="BA351" s="833"/>
      <c r="BB351" s="833"/>
      <c r="BC351" s="833"/>
      <c r="BD351" s="833"/>
      <c r="BE351" s="833"/>
      <c r="BF351" s="833"/>
      <c r="BG351" s="833"/>
      <c r="BH351" s="833"/>
      <c r="BI351" s="833"/>
      <c r="BJ351" s="833"/>
      <c r="BK351" s="833"/>
      <c r="BL351" s="833"/>
      <c r="BM351" s="833"/>
      <c r="BN351" s="833"/>
      <c r="BO351" s="833"/>
      <c r="BP351" s="833"/>
      <c r="BQ351" s="833"/>
      <c r="BR351" s="833"/>
      <c r="BS351" s="833"/>
      <c r="BT351" s="833"/>
      <c r="BU351" s="833"/>
      <c r="BV351" s="833"/>
      <c r="BW351" s="833"/>
      <c r="BX351" s="833"/>
      <c r="BY351" s="833"/>
      <c r="BZ351" s="833"/>
      <c r="CA351" s="833"/>
      <c r="CB351" s="833"/>
      <c r="CC351" s="833"/>
      <c r="CD351" s="833"/>
      <c r="CE351" s="833"/>
      <c r="CF351" s="833"/>
      <c r="CG351" s="833"/>
      <c r="CH351" s="833"/>
      <c r="CI351" s="833"/>
      <c r="CJ351" s="833"/>
      <c r="CK351" s="833"/>
      <c r="CL351" s="833"/>
      <c r="CM351" s="833"/>
      <c r="CN351" s="833"/>
      <c r="CO351" s="833"/>
      <c r="CP351" s="833"/>
      <c r="CQ351" s="833"/>
      <c r="CR351" s="833"/>
      <c r="CS351" s="833"/>
      <c r="CT351" s="833"/>
      <c r="CU351" s="833"/>
      <c r="CV351" s="833"/>
      <c r="CW351" s="833"/>
      <c r="CX351" s="833"/>
      <c r="CY351" s="832"/>
      <c r="CZ351" s="831"/>
      <c r="DA351" s="833"/>
      <c r="DB351" s="833"/>
      <c r="DC351" s="833"/>
      <c r="DD351" s="833"/>
      <c r="DE351" s="833"/>
      <c r="DF351" s="833"/>
      <c r="DG351" s="833"/>
      <c r="DH351" s="833"/>
      <c r="DI351" s="833"/>
      <c r="DJ351" s="833"/>
      <c r="DK351" s="833"/>
      <c r="DL351" s="833"/>
      <c r="DM351" s="833"/>
      <c r="DN351" s="833"/>
      <c r="DO351" s="833"/>
      <c r="DP351" s="833"/>
      <c r="DQ351" s="833"/>
      <c r="DR351" s="833"/>
      <c r="DS351" s="833"/>
      <c r="DT351" s="833"/>
      <c r="DU351" s="833"/>
      <c r="DV351" s="833"/>
      <c r="DW351" s="833"/>
    </row>
    <row r="352" spans="2:127" ht="15.75" thickBot="1" x14ac:dyDescent="0.25">
      <c r="B352" s="713"/>
      <c r="C352" s="714"/>
      <c r="D352" s="715"/>
      <c r="E352" s="715"/>
      <c r="F352" s="715"/>
      <c r="G352" s="715"/>
      <c r="H352" s="715"/>
      <c r="I352" s="715"/>
      <c r="J352" s="715"/>
      <c r="K352" s="715"/>
      <c r="L352" s="715"/>
      <c r="M352" s="715"/>
      <c r="N352" s="715"/>
      <c r="O352" s="715"/>
      <c r="P352" s="715"/>
      <c r="Q352" s="715"/>
      <c r="R352" s="716"/>
      <c r="S352" s="715"/>
      <c r="T352" s="715"/>
      <c r="U352" s="717" t="s">
        <v>127</v>
      </c>
      <c r="V352" s="718" t="s">
        <v>508</v>
      </c>
      <c r="W352" s="719" t="s">
        <v>498</v>
      </c>
      <c r="X352" s="720">
        <f>SUM(X341:X351)</f>
        <v>3472.7030800000002</v>
      </c>
      <c r="Y352" s="720">
        <f t="shared" ref="Y352:CJ352" si="86">SUM(Y341:Y351)</f>
        <v>3499.6994399999999</v>
      </c>
      <c r="Z352" s="720">
        <f t="shared" si="86"/>
        <v>2611.8345399999998</v>
      </c>
      <c r="AA352" s="720">
        <f t="shared" si="86"/>
        <v>2651.9931000000006</v>
      </c>
      <c r="AB352" s="720">
        <f t="shared" si="86"/>
        <v>2758.60952</v>
      </c>
      <c r="AC352" s="720">
        <f t="shared" si="86"/>
        <v>912.96692800000005</v>
      </c>
      <c r="AD352" s="720">
        <f t="shared" si="86"/>
        <v>965.50302399999998</v>
      </c>
      <c r="AE352" s="720">
        <f t="shared" si="86"/>
        <v>966.11496000000011</v>
      </c>
      <c r="AF352" s="720">
        <f t="shared" si="86"/>
        <v>1021.7555560000001</v>
      </c>
      <c r="AG352" s="720">
        <f t="shared" si="86"/>
        <v>1078.76782</v>
      </c>
      <c r="AH352" s="720">
        <f t="shared" si="86"/>
        <v>1250.7509200000002</v>
      </c>
      <c r="AI352" s="720">
        <f t="shared" si="86"/>
        <v>1332.0144200000002</v>
      </c>
      <c r="AJ352" s="720">
        <f t="shared" si="86"/>
        <v>1322.59122</v>
      </c>
      <c r="AK352" s="720">
        <f t="shared" si="86"/>
        <v>1408.7409200000002</v>
      </c>
      <c r="AL352" s="720">
        <f t="shared" si="86"/>
        <v>1497.8190200000001</v>
      </c>
      <c r="AM352" s="720">
        <f t="shared" si="86"/>
        <v>1625.6380200000001</v>
      </c>
      <c r="AN352" s="720">
        <f t="shared" si="86"/>
        <v>1625.6380200000001</v>
      </c>
      <c r="AO352" s="720">
        <f t="shared" si="86"/>
        <v>1572.7630200000001</v>
      </c>
      <c r="AP352" s="720">
        <f t="shared" si="86"/>
        <v>1572.7630200000001</v>
      </c>
      <c r="AQ352" s="720">
        <f t="shared" si="86"/>
        <v>1572.7630200000001</v>
      </c>
      <c r="AR352" s="720">
        <f t="shared" si="86"/>
        <v>1472.29422</v>
      </c>
      <c r="AS352" s="720">
        <f t="shared" si="86"/>
        <v>1472.29422</v>
      </c>
      <c r="AT352" s="720">
        <f t="shared" si="86"/>
        <v>1379.7629200000001</v>
      </c>
      <c r="AU352" s="720">
        <f t="shared" si="86"/>
        <v>1379.7629200000001</v>
      </c>
      <c r="AV352" s="720">
        <f t="shared" si="86"/>
        <v>1379.7629200000001</v>
      </c>
      <c r="AW352" s="720">
        <f t="shared" si="86"/>
        <v>1432.6379200000001</v>
      </c>
      <c r="AX352" s="720">
        <f t="shared" si="86"/>
        <v>1432.6379200000001</v>
      </c>
      <c r="AY352" s="720">
        <f t="shared" si="86"/>
        <v>1379.7629200000001</v>
      </c>
      <c r="AZ352" s="720">
        <f t="shared" si="86"/>
        <v>1379.7629200000001</v>
      </c>
      <c r="BA352" s="720">
        <f t="shared" si="86"/>
        <v>1379.7629200000001</v>
      </c>
      <c r="BB352" s="720">
        <f t="shared" si="86"/>
        <v>1665.29402</v>
      </c>
      <c r="BC352" s="720">
        <f t="shared" si="86"/>
        <v>1665.29402</v>
      </c>
      <c r="BD352" s="720">
        <f t="shared" si="86"/>
        <v>1572.7630200000001</v>
      </c>
      <c r="BE352" s="720">
        <f t="shared" si="86"/>
        <v>1572.7630200000001</v>
      </c>
      <c r="BF352" s="720">
        <f t="shared" si="86"/>
        <v>1572.7630200000001</v>
      </c>
      <c r="BG352" s="720">
        <f t="shared" si="86"/>
        <v>1432.6379200000001</v>
      </c>
      <c r="BH352" s="720">
        <f t="shared" si="86"/>
        <v>1432.6379200000001</v>
      </c>
      <c r="BI352" s="720">
        <f t="shared" si="86"/>
        <v>1379.7629200000001</v>
      </c>
      <c r="BJ352" s="720">
        <f t="shared" si="86"/>
        <v>1379.7629200000001</v>
      </c>
      <c r="BK352" s="720">
        <f t="shared" si="86"/>
        <v>1379.7629200000001</v>
      </c>
      <c r="BL352" s="720">
        <f t="shared" si="86"/>
        <v>1472.29422</v>
      </c>
      <c r="BM352" s="720">
        <f t="shared" si="86"/>
        <v>1472.29422</v>
      </c>
      <c r="BN352" s="720">
        <f t="shared" si="86"/>
        <v>1379.7629200000001</v>
      </c>
      <c r="BO352" s="720">
        <f t="shared" si="86"/>
        <v>1379.7629200000001</v>
      </c>
      <c r="BP352" s="720">
        <f t="shared" si="86"/>
        <v>1379.7629200000001</v>
      </c>
      <c r="BQ352" s="720">
        <f t="shared" si="86"/>
        <v>1625.6380200000001</v>
      </c>
      <c r="BR352" s="720">
        <f t="shared" si="86"/>
        <v>1625.6380200000001</v>
      </c>
      <c r="BS352" s="720">
        <f t="shared" si="86"/>
        <v>1572.7630200000001</v>
      </c>
      <c r="BT352" s="720">
        <f t="shared" si="86"/>
        <v>1572.7630200000001</v>
      </c>
      <c r="BU352" s="720">
        <f t="shared" si="86"/>
        <v>1572.7630200000001</v>
      </c>
      <c r="BV352" s="720">
        <f t="shared" si="86"/>
        <v>1472.29422</v>
      </c>
      <c r="BW352" s="720">
        <f t="shared" si="86"/>
        <v>1472.29422</v>
      </c>
      <c r="BX352" s="720">
        <f t="shared" si="86"/>
        <v>1379.7629200000001</v>
      </c>
      <c r="BY352" s="720">
        <f t="shared" si="86"/>
        <v>1379.7629200000001</v>
      </c>
      <c r="BZ352" s="720">
        <f t="shared" si="86"/>
        <v>1379.7629200000001</v>
      </c>
      <c r="CA352" s="720">
        <f t="shared" si="86"/>
        <v>1432.6379200000001</v>
      </c>
      <c r="CB352" s="720">
        <f t="shared" si="86"/>
        <v>1432.6379200000001</v>
      </c>
      <c r="CC352" s="720">
        <f t="shared" si="86"/>
        <v>1379.7629200000001</v>
      </c>
      <c r="CD352" s="720">
        <f t="shared" si="86"/>
        <v>1379.7629200000001</v>
      </c>
      <c r="CE352" s="720">
        <f t="shared" si="86"/>
        <v>1572.7630200000001</v>
      </c>
      <c r="CF352" s="720">
        <f t="shared" si="86"/>
        <v>1665.29402</v>
      </c>
      <c r="CG352" s="720">
        <f t="shared" si="86"/>
        <v>1665.29402</v>
      </c>
      <c r="CH352" s="720">
        <f t="shared" si="86"/>
        <v>1572.7630200000001</v>
      </c>
      <c r="CI352" s="720">
        <f t="shared" si="86"/>
        <v>1572.7630200000001</v>
      </c>
      <c r="CJ352" s="720">
        <f t="shared" si="86"/>
        <v>1379.7629200000001</v>
      </c>
      <c r="CK352" s="720">
        <f t="shared" ref="CK352:DW352" si="87">SUM(CK341:CK351)</f>
        <v>1432.6379200000001</v>
      </c>
      <c r="CL352" s="720">
        <f t="shared" si="87"/>
        <v>1432.6379200000001</v>
      </c>
      <c r="CM352" s="720">
        <f t="shared" si="87"/>
        <v>1379.7629200000001</v>
      </c>
      <c r="CN352" s="720">
        <f t="shared" si="87"/>
        <v>1379.7629200000001</v>
      </c>
      <c r="CO352" s="720">
        <f t="shared" si="87"/>
        <v>1379.7629200000001</v>
      </c>
      <c r="CP352" s="720">
        <f t="shared" si="87"/>
        <v>1472.29422</v>
      </c>
      <c r="CQ352" s="720">
        <f t="shared" si="87"/>
        <v>1472.29422</v>
      </c>
      <c r="CR352" s="720">
        <f t="shared" si="87"/>
        <v>1379.7629200000001</v>
      </c>
      <c r="CS352" s="720">
        <f t="shared" si="87"/>
        <v>1379.7629200000001</v>
      </c>
      <c r="CT352" s="720">
        <f t="shared" si="87"/>
        <v>1379.7629200000001</v>
      </c>
      <c r="CU352" s="720">
        <f t="shared" si="87"/>
        <v>1625.6380200000001</v>
      </c>
      <c r="CV352" s="720">
        <f t="shared" si="87"/>
        <v>1625.6380200000001</v>
      </c>
      <c r="CW352" s="720">
        <f t="shared" si="87"/>
        <v>1572.7630200000001</v>
      </c>
      <c r="CX352" s="720">
        <f t="shared" si="87"/>
        <v>1572.7630200000001</v>
      </c>
      <c r="CY352" s="721">
        <f t="shared" si="87"/>
        <v>1572.7630200000001</v>
      </c>
      <c r="CZ352" s="721">
        <f t="shared" si="87"/>
        <v>0</v>
      </c>
      <c r="DA352" s="721">
        <f t="shared" si="87"/>
        <v>0</v>
      </c>
      <c r="DB352" s="721">
        <f t="shared" si="87"/>
        <v>0</v>
      </c>
      <c r="DC352" s="721">
        <f t="shared" si="87"/>
        <v>0</v>
      </c>
      <c r="DD352" s="721">
        <f t="shared" si="87"/>
        <v>0</v>
      </c>
      <c r="DE352" s="721">
        <f t="shared" si="87"/>
        <v>0</v>
      </c>
      <c r="DF352" s="721">
        <f t="shared" si="87"/>
        <v>0</v>
      </c>
      <c r="DG352" s="721">
        <f t="shared" si="87"/>
        <v>0</v>
      </c>
      <c r="DH352" s="721">
        <f t="shared" si="87"/>
        <v>0</v>
      </c>
      <c r="DI352" s="721">
        <f t="shared" si="87"/>
        <v>0</v>
      </c>
      <c r="DJ352" s="721">
        <f t="shared" si="87"/>
        <v>0</v>
      </c>
      <c r="DK352" s="721">
        <f t="shared" si="87"/>
        <v>0</v>
      </c>
      <c r="DL352" s="721">
        <f t="shared" si="87"/>
        <v>0</v>
      </c>
      <c r="DM352" s="721">
        <f t="shared" si="87"/>
        <v>0</v>
      </c>
      <c r="DN352" s="721">
        <f t="shared" si="87"/>
        <v>0</v>
      </c>
      <c r="DO352" s="721">
        <f t="shared" si="87"/>
        <v>0</v>
      </c>
      <c r="DP352" s="721">
        <f t="shared" si="87"/>
        <v>0</v>
      </c>
      <c r="DQ352" s="721">
        <f t="shared" si="87"/>
        <v>0</v>
      </c>
      <c r="DR352" s="721">
        <f t="shared" si="87"/>
        <v>0</v>
      </c>
      <c r="DS352" s="721">
        <f t="shared" si="87"/>
        <v>0</v>
      </c>
      <c r="DT352" s="721">
        <f t="shared" si="87"/>
        <v>0</v>
      </c>
      <c r="DU352" s="721">
        <f t="shared" si="87"/>
        <v>0</v>
      </c>
      <c r="DV352" s="721">
        <f t="shared" si="87"/>
        <v>0</v>
      </c>
      <c r="DW352" s="721">
        <f t="shared" si="87"/>
        <v>0</v>
      </c>
    </row>
    <row r="353" spans="2:127" ht="51" x14ac:dyDescent="0.2">
      <c r="B353" s="693"/>
      <c r="C353" s="830" t="s">
        <v>801</v>
      </c>
      <c r="D353" s="817" t="s">
        <v>802</v>
      </c>
      <c r="E353" s="818" t="s">
        <v>559</v>
      </c>
      <c r="F353" s="819" t="s">
        <v>780</v>
      </c>
      <c r="G353" s="820" t="s">
        <v>781</v>
      </c>
      <c r="H353" s="821" t="s">
        <v>495</v>
      </c>
      <c r="I353" s="822">
        <f>MAX(X353:AV353)</f>
        <v>29.675000000000001</v>
      </c>
      <c r="J353" s="821">
        <f>SUMPRODUCT($X$2:$CY$2,$X353:$CY353)*365</f>
        <v>239796.37628189396</v>
      </c>
      <c r="K353" s="821">
        <f>SUMPRODUCT($X$2:$CY$2,$X354:$CY354)+SUMPRODUCT($X$2:$CY$2,$X355:$CY355)+SUMPRODUCT($X$2:$CY$2,$X356:$CY356)</f>
        <v>163141.61571752018</v>
      </c>
      <c r="L353" s="821">
        <f>SUMPRODUCT($X$2:$CY$2,$X357:$CY357) +SUMPRODUCT($X$2:$CY$2,$X358:$CY358)</f>
        <v>0</v>
      </c>
      <c r="M353" s="821">
        <f>SUMPRODUCT($X$2:$CY$2,$X359:$CY359)</f>
        <v>0</v>
      </c>
      <c r="N353" s="821">
        <f>SUMPRODUCT($X$2:$CY$2,$X362:$CY362) +SUMPRODUCT($X$2:$CY$2,$X363:$CY363)</f>
        <v>0</v>
      </c>
      <c r="O353" s="821">
        <f>SUMPRODUCT($X$2:$CY$2,$X360:$CY360) +SUMPRODUCT($X$2:$CY$2,$X361:$CY361) +SUMPRODUCT($X$2:$CY$2,$X364:$CY364)</f>
        <v>0</v>
      </c>
      <c r="P353" s="821">
        <f>SUM(K353:O353)</f>
        <v>163141.61571752018</v>
      </c>
      <c r="Q353" s="821">
        <f>(SUM(K353:M353)*100000)/(J353*1000)</f>
        <v>68.033394935767561</v>
      </c>
      <c r="R353" s="823">
        <f>(P353*100000)/(J353*1000)</f>
        <v>68.033394935767561</v>
      </c>
      <c r="S353" s="824" t="s">
        <v>782</v>
      </c>
      <c r="T353" s="825" t="s">
        <v>782</v>
      </c>
      <c r="U353" s="778" t="s">
        <v>496</v>
      </c>
      <c r="V353" s="708" t="s">
        <v>124</v>
      </c>
      <c r="W353" s="779" t="s">
        <v>75</v>
      </c>
      <c r="X353" s="826"/>
      <c r="Y353" s="826">
        <v>4.7214</v>
      </c>
      <c r="Z353" s="826">
        <v>8.1485000000000003</v>
      </c>
      <c r="AA353" s="826">
        <v>10.436999999999999</v>
      </c>
      <c r="AB353" s="826">
        <v>12.526</v>
      </c>
      <c r="AC353" s="826">
        <v>14.616</v>
      </c>
      <c r="AD353" s="826">
        <v>15.746</v>
      </c>
      <c r="AE353" s="826">
        <v>16.882999999999999</v>
      </c>
      <c r="AF353" s="826">
        <v>18.013000000000002</v>
      </c>
      <c r="AG353" s="826">
        <v>19.143999999999998</v>
      </c>
      <c r="AH353" s="826">
        <v>20.28</v>
      </c>
      <c r="AI353" s="826">
        <v>21.216999999999999</v>
      </c>
      <c r="AJ353" s="826">
        <v>22.161999999999999</v>
      </c>
      <c r="AK353" s="826">
        <v>23.105</v>
      </c>
      <c r="AL353" s="826">
        <v>24.042000000000002</v>
      </c>
      <c r="AM353" s="826">
        <v>24.98</v>
      </c>
      <c r="AN353" s="826">
        <v>25.797000000000001</v>
      </c>
      <c r="AO353" s="826">
        <v>26.614999999999998</v>
      </c>
      <c r="AP353" s="826">
        <v>27.443000000000001</v>
      </c>
      <c r="AQ353" s="826">
        <v>28.26</v>
      </c>
      <c r="AR353" s="826">
        <v>29.077000000000002</v>
      </c>
      <c r="AS353" s="826">
        <v>29.228999999999999</v>
      </c>
      <c r="AT353" s="826">
        <v>29.376000000000001</v>
      </c>
      <c r="AU353" s="826">
        <v>29.523</v>
      </c>
      <c r="AV353" s="826">
        <v>29.675000000000001</v>
      </c>
      <c r="AW353" s="826">
        <v>29.821999999999999</v>
      </c>
      <c r="AX353" s="826">
        <v>29.821999999999999</v>
      </c>
      <c r="AY353" s="826">
        <v>29.821999999999999</v>
      </c>
      <c r="AZ353" s="826">
        <v>29.821999999999999</v>
      </c>
      <c r="BA353" s="826">
        <v>29.821999999999999</v>
      </c>
      <c r="BB353" s="826">
        <v>29.821999999999999</v>
      </c>
      <c r="BC353" s="826">
        <v>29.821999999999999</v>
      </c>
      <c r="BD353" s="826">
        <v>29.821999999999999</v>
      </c>
      <c r="BE353" s="826">
        <v>29.821999999999999</v>
      </c>
      <c r="BF353" s="826">
        <v>29.821999999999999</v>
      </c>
      <c r="BG353" s="826">
        <v>29.821999999999999</v>
      </c>
      <c r="BH353" s="826">
        <v>29.821999999999999</v>
      </c>
      <c r="BI353" s="826">
        <v>29.821999999999999</v>
      </c>
      <c r="BJ353" s="826">
        <v>29.821999999999999</v>
      </c>
      <c r="BK353" s="826">
        <v>29.821999999999999</v>
      </c>
      <c r="BL353" s="826">
        <v>29.821999999999999</v>
      </c>
      <c r="BM353" s="826">
        <v>29.821999999999999</v>
      </c>
      <c r="BN353" s="826">
        <v>29.821999999999999</v>
      </c>
      <c r="BO353" s="826">
        <v>29.821999999999999</v>
      </c>
      <c r="BP353" s="826">
        <v>29.821999999999999</v>
      </c>
      <c r="BQ353" s="826">
        <v>29.821999999999999</v>
      </c>
      <c r="BR353" s="826">
        <v>29.821999999999999</v>
      </c>
      <c r="BS353" s="826">
        <v>29.821999999999999</v>
      </c>
      <c r="BT353" s="826">
        <v>29.821999999999999</v>
      </c>
      <c r="BU353" s="826">
        <v>29.821999999999999</v>
      </c>
      <c r="BV353" s="826">
        <v>29.821999999999999</v>
      </c>
      <c r="BW353" s="826">
        <v>29.821999999999999</v>
      </c>
      <c r="BX353" s="826">
        <v>29.821999999999999</v>
      </c>
      <c r="BY353" s="826">
        <v>29.821999999999999</v>
      </c>
      <c r="BZ353" s="826">
        <v>29.821999999999999</v>
      </c>
      <c r="CA353" s="826">
        <v>29.821999999999999</v>
      </c>
      <c r="CB353" s="826">
        <v>29.821999999999999</v>
      </c>
      <c r="CC353" s="826">
        <v>29.821999999999999</v>
      </c>
      <c r="CD353" s="826">
        <v>29.821999999999999</v>
      </c>
      <c r="CE353" s="831">
        <v>29.821999999999999</v>
      </c>
      <c r="CF353" s="831">
        <v>29.821999999999999</v>
      </c>
      <c r="CG353" s="831">
        <v>29.821999999999999</v>
      </c>
      <c r="CH353" s="831">
        <v>29.821999999999999</v>
      </c>
      <c r="CI353" s="831">
        <v>29.821999999999999</v>
      </c>
      <c r="CJ353" s="831">
        <v>29.821999999999999</v>
      </c>
      <c r="CK353" s="831">
        <v>29.821999999999999</v>
      </c>
      <c r="CL353" s="831">
        <v>29.821999999999999</v>
      </c>
      <c r="CM353" s="831">
        <v>29.821999999999999</v>
      </c>
      <c r="CN353" s="831">
        <v>29.821999999999999</v>
      </c>
      <c r="CO353" s="831">
        <v>29.821999999999999</v>
      </c>
      <c r="CP353" s="831">
        <v>29.821999999999999</v>
      </c>
      <c r="CQ353" s="831">
        <v>29.821999999999999</v>
      </c>
      <c r="CR353" s="831">
        <v>29.821999999999999</v>
      </c>
      <c r="CS353" s="831">
        <v>29.821999999999999</v>
      </c>
      <c r="CT353" s="831">
        <v>29.821999999999999</v>
      </c>
      <c r="CU353" s="831">
        <v>29.821999999999999</v>
      </c>
      <c r="CV353" s="831">
        <v>29.821999999999999</v>
      </c>
      <c r="CW353" s="831">
        <v>29.821999999999999</v>
      </c>
      <c r="CX353" s="831">
        <v>29.821999999999999</v>
      </c>
      <c r="CY353" s="832">
        <v>29.821999999999999</v>
      </c>
      <c r="CZ353" s="831"/>
      <c r="DA353" s="831"/>
      <c r="DB353" s="831"/>
      <c r="DC353" s="831"/>
      <c r="DD353" s="831"/>
      <c r="DE353" s="831"/>
      <c r="DF353" s="831"/>
      <c r="DG353" s="831"/>
      <c r="DH353" s="831"/>
      <c r="DI353" s="831"/>
      <c r="DJ353" s="831"/>
      <c r="DK353" s="831"/>
      <c r="DL353" s="831"/>
      <c r="DM353" s="831"/>
      <c r="DN353" s="831"/>
      <c r="DO353" s="831"/>
      <c r="DP353" s="831"/>
      <c r="DQ353" s="831"/>
      <c r="DR353" s="831"/>
      <c r="DS353" s="831"/>
      <c r="DT353" s="831"/>
      <c r="DU353" s="831"/>
      <c r="DV353" s="831"/>
      <c r="DW353" s="826"/>
    </row>
    <row r="354" spans="2:127" x14ac:dyDescent="0.2">
      <c r="B354" s="694"/>
      <c r="C354" s="695"/>
      <c r="D354" s="696"/>
      <c r="E354" s="697"/>
      <c r="F354" s="697"/>
      <c r="G354" s="696"/>
      <c r="H354" s="697"/>
      <c r="I354" s="697"/>
      <c r="J354" s="697"/>
      <c r="K354" s="697"/>
      <c r="L354" s="697"/>
      <c r="M354" s="697"/>
      <c r="N354" s="697"/>
      <c r="O354" s="697"/>
      <c r="P354" s="697"/>
      <c r="Q354" s="697"/>
      <c r="R354" s="698"/>
      <c r="S354" s="697"/>
      <c r="T354" s="697"/>
      <c r="U354" s="707" t="s">
        <v>497</v>
      </c>
      <c r="V354" s="708" t="s">
        <v>124</v>
      </c>
      <c r="W354" s="779" t="s">
        <v>498</v>
      </c>
      <c r="X354" s="826">
        <v>8271.9</v>
      </c>
      <c r="Y354" s="826">
        <v>8308.5035000000007</v>
      </c>
      <c r="Z354" s="826">
        <v>7401.4038</v>
      </c>
      <c r="AA354" s="826">
        <v>7425.4540999999999</v>
      </c>
      <c r="AB354" s="826">
        <v>7516.7156999999997</v>
      </c>
      <c r="AC354" s="826">
        <v>5727.5875999999998</v>
      </c>
      <c r="AD354" s="826">
        <v>5838.3131000000003</v>
      </c>
      <c r="AE354" s="826">
        <v>5897.1941000000006</v>
      </c>
      <c r="AF354" s="826">
        <v>6011.7299000000003</v>
      </c>
      <c r="AG354" s="826">
        <v>6129.201</v>
      </c>
      <c r="AH354" s="826">
        <v>1366.135</v>
      </c>
      <c r="AI354" s="826">
        <v>1498.518</v>
      </c>
      <c r="AJ354" s="826">
        <v>1540.47</v>
      </c>
      <c r="AK354" s="826">
        <v>1679.7190000000001</v>
      </c>
      <c r="AL354" s="826">
        <v>1822.152</v>
      </c>
      <c r="AM354" s="826">
        <v>2372.6779999999999</v>
      </c>
      <c r="AN354" s="826">
        <v>2615.2150000000001</v>
      </c>
      <c r="AO354" s="826">
        <v>2814.558</v>
      </c>
      <c r="AP354" s="826">
        <v>3081.3449999999998</v>
      </c>
      <c r="AQ354" s="826">
        <v>3369.5349999999999</v>
      </c>
      <c r="AR354" s="826">
        <v>3081.6729999999998</v>
      </c>
      <c r="AS354" s="826">
        <v>3145.4940000000001</v>
      </c>
      <c r="AT354" s="826">
        <v>3115.57</v>
      </c>
      <c r="AU354" s="826">
        <v>3182.84</v>
      </c>
      <c r="AV354" s="826">
        <v>3245.9569999999999</v>
      </c>
      <c r="AW354" s="826">
        <v>2086.6480000000001</v>
      </c>
      <c r="AX354" s="826">
        <v>2093.2399999999998</v>
      </c>
      <c r="AY354" s="826">
        <v>2046.9570000000001</v>
      </c>
      <c r="AZ354" s="826">
        <v>2053.549</v>
      </c>
      <c r="BA354" s="826">
        <v>2060.1410000000001</v>
      </c>
      <c r="BB354" s="826">
        <v>2358.0059999999999</v>
      </c>
      <c r="BC354" s="826">
        <v>2370.34</v>
      </c>
      <c r="BD354" s="826">
        <v>2290.143</v>
      </c>
      <c r="BE354" s="826">
        <v>2302.4769999999999</v>
      </c>
      <c r="BF354" s="826">
        <v>2314.8110000000001</v>
      </c>
      <c r="BG354" s="826">
        <v>2187.02</v>
      </c>
      <c r="BH354" s="826">
        <v>2199.3539999999998</v>
      </c>
      <c r="BI354" s="826">
        <v>2158.8130000000001</v>
      </c>
      <c r="BJ354" s="826">
        <v>2171.1469999999999</v>
      </c>
      <c r="BK354" s="826">
        <v>2183.4810000000002</v>
      </c>
      <c r="BL354" s="826">
        <v>2139.0540000000001</v>
      </c>
      <c r="BM354" s="826">
        <v>2145.6460000000002</v>
      </c>
      <c r="BN354" s="826">
        <v>2059.7069999999999</v>
      </c>
      <c r="BO354" s="826">
        <v>2066.299</v>
      </c>
      <c r="BP354" s="826">
        <v>2072.8910000000001</v>
      </c>
      <c r="BQ354" s="826">
        <v>2331.1</v>
      </c>
      <c r="BR354" s="826">
        <v>2343.4340000000002</v>
      </c>
      <c r="BS354" s="826">
        <v>2302.893</v>
      </c>
      <c r="BT354" s="826">
        <v>2315.2269999999999</v>
      </c>
      <c r="BU354" s="826">
        <v>2327.5610000000001</v>
      </c>
      <c r="BV354" s="826">
        <v>2239.4259999999999</v>
      </c>
      <c r="BW354" s="826">
        <v>2251.7600000000002</v>
      </c>
      <c r="BX354" s="826">
        <v>2171.5630000000001</v>
      </c>
      <c r="BY354" s="826">
        <v>2183.8969999999999</v>
      </c>
      <c r="BZ354" s="826">
        <v>2196.2310000000002</v>
      </c>
      <c r="CA354" s="826">
        <v>2112.1480000000001</v>
      </c>
      <c r="CB354" s="826">
        <v>2118.7399999999998</v>
      </c>
      <c r="CC354" s="826">
        <v>2072.4569999999999</v>
      </c>
      <c r="CD354" s="826">
        <v>2079.049</v>
      </c>
      <c r="CE354" s="831">
        <v>2278.6410000000001</v>
      </c>
      <c r="CF354" s="831">
        <v>2383.5059999999999</v>
      </c>
      <c r="CG354" s="831">
        <v>2395.84</v>
      </c>
      <c r="CH354" s="831">
        <v>2315.643</v>
      </c>
      <c r="CI354" s="831">
        <v>2327.9769999999999</v>
      </c>
      <c r="CJ354" s="831">
        <v>2147.3110000000001</v>
      </c>
      <c r="CK354" s="831">
        <v>2212.52</v>
      </c>
      <c r="CL354" s="831">
        <v>2224.8539999999998</v>
      </c>
      <c r="CM354" s="831">
        <v>2184.3130000000001</v>
      </c>
      <c r="CN354" s="831">
        <v>2196.6469999999999</v>
      </c>
      <c r="CO354" s="831">
        <v>2208.9810000000002</v>
      </c>
      <c r="CP354" s="831">
        <v>2164.5540000000001</v>
      </c>
      <c r="CQ354" s="831">
        <v>2171.1460000000002</v>
      </c>
      <c r="CR354" s="831">
        <v>2085.2069999999999</v>
      </c>
      <c r="CS354" s="831">
        <v>2091.799</v>
      </c>
      <c r="CT354" s="831">
        <v>2098.3910000000001</v>
      </c>
      <c r="CU354" s="831">
        <v>2356.6</v>
      </c>
      <c r="CV354" s="831">
        <v>2368.9340000000002</v>
      </c>
      <c r="CW354" s="831">
        <v>2328.393</v>
      </c>
      <c r="CX354" s="831">
        <v>2340.7269999999999</v>
      </c>
      <c r="CY354" s="832">
        <v>2353.0610000000001</v>
      </c>
      <c r="CZ354" s="831"/>
      <c r="DA354" s="831"/>
      <c r="DB354" s="831"/>
      <c r="DC354" s="831"/>
      <c r="DD354" s="831"/>
      <c r="DE354" s="831"/>
      <c r="DF354" s="831"/>
      <c r="DG354" s="831"/>
      <c r="DH354" s="831"/>
      <c r="DI354" s="831"/>
      <c r="DJ354" s="831"/>
      <c r="DK354" s="831"/>
      <c r="DL354" s="831"/>
      <c r="DM354" s="831"/>
      <c r="DN354" s="831"/>
      <c r="DO354" s="831"/>
      <c r="DP354" s="831"/>
      <c r="DQ354" s="831"/>
      <c r="DR354" s="831"/>
      <c r="DS354" s="831"/>
      <c r="DT354" s="831"/>
      <c r="DU354" s="831"/>
      <c r="DV354" s="831"/>
      <c r="DW354" s="826"/>
    </row>
    <row r="355" spans="2:127" x14ac:dyDescent="0.2">
      <c r="B355" s="699"/>
      <c r="C355" s="700"/>
      <c r="D355" s="701"/>
      <c r="E355" s="701"/>
      <c r="F355" s="701"/>
      <c r="G355" s="701"/>
      <c r="H355" s="701"/>
      <c r="I355" s="701"/>
      <c r="J355" s="701"/>
      <c r="K355" s="701"/>
      <c r="L355" s="701"/>
      <c r="M355" s="701"/>
      <c r="N355" s="701"/>
      <c r="O355" s="701"/>
      <c r="P355" s="701"/>
      <c r="Q355" s="701"/>
      <c r="R355" s="702"/>
      <c r="S355" s="701"/>
      <c r="T355" s="701"/>
      <c r="U355" s="707" t="s">
        <v>499</v>
      </c>
      <c r="V355" s="708" t="s">
        <v>124</v>
      </c>
      <c r="W355" s="779" t="s">
        <v>498</v>
      </c>
      <c r="X355" s="826"/>
      <c r="Y355" s="826"/>
      <c r="Z355" s="826"/>
      <c r="AA355" s="826"/>
      <c r="AB355" s="826"/>
      <c r="AC355" s="826"/>
      <c r="AD355" s="826"/>
      <c r="AE355" s="826"/>
      <c r="AF355" s="826"/>
      <c r="AG355" s="826"/>
      <c r="AH355" s="826"/>
      <c r="AI355" s="826"/>
      <c r="AJ355" s="826"/>
      <c r="AK355" s="826"/>
      <c r="AL355" s="826"/>
      <c r="AM355" s="826"/>
      <c r="AN355" s="826"/>
      <c r="AO355" s="826"/>
      <c r="AP355" s="826"/>
      <c r="AQ355" s="826"/>
      <c r="AR355" s="826"/>
      <c r="AS355" s="826"/>
      <c r="AT355" s="826"/>
      <c r="AU355" s="826"/>
      <c r="AV355" s="826"/>
      <c r="AW355" s="826"/>
      <c r="AX355" s="826"/>
      <c r="AY355" s="826"/>
      <c r="AZ355" s="826"/>
      <c r="BA355" s="826"/>
      <c r="BB355" s="826"/>
      <c r="BC355" s="826"/>
      <c r="BD355" s="826"/>
      <c r="BE355" s="826"/>
      <c r="BF355" s="826"/>
      <c r="BG355" s="826"/>
      <c r="BH355" s="826"/>
      <c r="BI355" s="826"/>
      <c r="BJ355" s="826"/>
      <c r="BK355" s="826"/>
      <c r="BL355" s="826"/>
      <c r="BM355" s="826"/>
      <c r="BN355" s="826"/>
      <c r="BO355" s="826"/>
      <c r="BP355" s="826"/>
      <c r="BQ355" s="826"/>
      <c r="BR355" s="826"/>
      <c r="BS355" s="826"/>
      <c r="BT355" s="826"/>
      <c r="BU355" s="826"/>
      <c r="BV355" s="826"/>
      <c r="BW355" s="826"/>
      <c r="BX355" s="826"/>
      <c r="BY355" s="826"/>
      <c r="BZ355" s="826"/>
      <c r="CA355" s="826"/>
      <c r="CB355" s="826"/>
      <c r="CC355" s="826"/>
      <c r="CD355" s="826"/>
      <c r="CE355" s="831"/>
      <c r="CF355" s="831"/>
      <c r="CG355" s="831"/>
      <c r="CH355" s="831"/>
      <c r="CI355" s="831"/>
      <c r="CJ355" s="831"/>
      <c r="CK355" s="831"/>
      <c r="CL355" s="831"/>
      <c r="CM355" s="831"/>
      <c r="CN355" s="831"/>
      <c r="CO355" s="831"/>
      <c r="CP355" s="831"/>
      <c r="CQ355" s="831"/>
      <c r="CR355" s="831"/>
      <c r="CS355" s="831"/>
      <c r="CT355" s="831"/>
      <c r="CU355" s="831"/>
      <c r="CV355" s="831"/>
      <c r="CW355" s="831"/>
      <c r="CX355" s="831"/>
      <c r="CY355" s="832"/>
      <c r="CZ355" s="831"/>
      <c r="DA355" s="831"/>
      <c r="DB355" s="831"/>
      <c r="DC355" s="831"/>
      <c r="DD355" s="831"/>
      <c r="DE355" s="831"/>
      <c r="DF355" s="831"/>
      <c r="DG355" s="831"/>
      <c r="DH355" s="831"/>
      <c r="DI355" s="831"/>
      <c r="DJ355" s="831"/>
      <c r="DK355" s="831"/>
      <c r="DL355" s="831"/>
      <c r="DM355" s="831"/>
      <c r="DN355" s="831"/>
      <c r="DO355" s="831"/>
      <c r="DP355" s="831"/>
      <c r="DQ355" s="831"/>
      <c r="DR355" s="831"/>
      <c r="DS355" s="831"/>
      <c r="DT355" s="831"/>
      <c r="DU355" s="831"/>
      <c r="DV355" s="831"/>
      <c r="DW355" s="826"/>
    </row>
    <row r="356" spans="2:127" x14ac:dyDescent="0.2">
      <c r="B356" s="699"/>
      <c r="C356" s="700"/>
      <c r="D356" s="701"/>
      <c r="E356" s="701"/>
      <c r="F356" s="701"/>
      <c r="G356" s="701"/>
      <c r="H356" s="701"/>
      <c r="I356" s="701"/>
      <c r="J356" s="701"/>
      <c r="K356" s="701"/>
      <c r="L356" s="701"/>
      <c r="M356" s="701"/>
      <c r="N356" s="701"/>
      <c r="O356" s="701"/>
      <c r="P356" s="701"/>
      <c r="Q356" s="701"/>
      <c r="R356" s="702"/>
      <c r="S356" s="701"/>
      <c r="T356" s="701"/>
      <c r="U356" s="707" t="s">
        <v>772</v>
      </c>
      <c r="V356" s="708" t="s">
        <v>124</v>
      </c>
      <c r="W356" s="779" t="s">
        <v>498</v>
      </c>
      <c r="X356" s="826">
        <v>297.78840000000002</v>
      </c>
      <c r="Y356" s="826">
        <v>584.92331999999999</v>
      </c>
      <c r="Z356" s="826">
        <v>840.375</v>
      </c>
      <c r="AA356" s="826">
        <v>1095.9994799999999</v>
      </c>
      <c r="AB356" s="826">
        <v>1353.8984400000002</v>
      </c>
      <c r="AC356" s="826">
        <v>1542.9884400000001</v>
      </c>
      <c r="AD356" s="826">
        <v>1734.46812</v>
      </c>
      <c r="AE356" s="826">
        <v>1928.39184</v>
      </c>
      <c r="AF356" s="826">
        <v>2124.82404</v>
      </c>
      <c r="AG356" s="826">
        <v>2323.8611999999998</v>
      </c>
      <c r="AH356" s="826">
        <v>2323.8611999999998</v>
      </c>
      <c r="AI356" s="826">
        <v>2323.8611999999998</v>
      </c>
      <c r="AJ356" s="826">
        <v>2323.8611999999998</v>
      </c>
      <c r="AK356" s="826">
        <v>2323.8611999999998</v>
      </c>
      <c r="AL356" s="826">
        <v>2323.8611999999998</v>
      </c>
      <c r="AM356" s="826">
        <v>2323.8611999999998</v>
      </c>
      <c r="AN356" s="826">
        <v>2323.8611999999998</v>
      </c>
      <c r="AO356" s="826">
        <v>2323.8611999999998</v>
      </c>
      <c r="AP356" s="826">
        <v>2323.8611999999998</v>
      </c>
      <c r="AQ356" s="826">
        <v>2323.8611999999998</v>
      </c>
      <c r="AR356" s="826">
        <v>2323.8611999999998</v>
      </c>
      <c r="AS356" s="826">
        <v>2323.8611999999998</v>
      </c>
      <c r="AT356" s="826">
        <v>2323.8611999999998</v>
      </c>
      <c r="AU356" s="826">
        <v>2323.8611999999998</v>
      </c>
      <c r="AV356" s="826">
        <v>2323.8611999999998</v>
      </c>
      <c r="AW356" s="826">
        <v>2323.8611999999998</v>
      </c>
      <c r="AX356" s="826">
        <v>2323.8611999999998</v>
      </c>
      <c r="AY356" s="826">
        <v>2323.8611999999998</v>
      </c>
      <c r="AZ356" s="826">
        <v>2323.8611999999998</v>
      </c>
      <c r="BA356" s="826">
        <v>2323.8611999999998</v>
      </c>
      <c r="BB356" s="826">
        <v>2323.8611999999998</v>
      </c>
      <c r="BC356" s="826">
        <v>2323.8611999999998</v>
      </c>
      <c r="BD356" s="826">
        <v>2323.8611999999998</v>
      </c>
      <c r="BE356" s="826">
        <v>2323.8611999999998</v>
      </c>
      <c r="BF356" s="826">
        <v>2323.8611999999998</v>
      </c>
      <c r="BG356" s="826">
        <v>2323.8611999999998</v>
      </c>
      <c r="BH356" s="826">
        <v>2323.8611999999998</v>
      </c>
      <c r="BI356" s="826">
        <v>2323.8611999999998</v>
      </c>
      <c r="BJ356" s="826">
        <v>2323.8611999999998</v>
      </c>
      <c r="BK356" s="826">
        <v>2323.8611999999998</v>
      </c>
      <c r="BL356" s="826">
        <v>2323.8611999999998</v>
      </c>
      <c r="BM356" s="826">
        <v>2323.8611999999998</v>
      </c>
      <c r="BN356" s="826">
        <v>2323.8611999999998</v>
      </c>
      <c r="BO356" s="826">
        <v>2323.8611999999998</v>
      </c>
      <c r="BP356" s="826">
        <v>2323.8611999999998</v>
      </c>
      <c r="BQ356" s="826">
        <v>2323.8611999999998</v>
      </c>
      <c r="BR356" s="826">
        <v>2323.8611999999998</v>
      </c>
      <c r="BS356" s="826">
        <v>2323.8611999999998</v>
      </c>
      <c r="BT356" s="826">
        <v>2323.8611999999998</v>
      </c>
      <c r="BU356" s="826">
        <v>2323.8611999999998</v>
      </c>
      <c r="BV356" s="826">
        <v>2323.8611999999998</v>
      </c>
      <c r="BW356" s="826">
        <v>2323.8611999999998</v>
      </c>
      <c r="BX356" s="826">
        <v>2323.8611999999998</v>
      </c>
      <c r="BY356" s="826">
        <v>2323.8611999999998</v>
      </c>
      <c r="BZ356" s="826">
        <v>2323.8611999999998</v>
      </c>
      <c r="CA356" s="826">
        <v>2323.8611999999998</v>
      </c>
      <c r="CB356" s="826">
        <v>2323.8611999999998</v>
      </c>
      <c r="CC356" s="826">
        <v>2323.8611999999998</v>
      </c>
      <c r="CD356" s="826">
        <v>2323.8611999999998</v>
      </c>
      <c r="CE356" s="831">
        <v>2323.8611999999998</v>
      </c>
      <c r="CF356" s="831">
        <v>2323.8611999999998</v>
      </c>
      <c r="CG356" s="831">
        <v>2323.8611999999998</v>
      </c>
      <c r="CH356" s="831">
        <v>2323.8611999999998</v>
      </c>
      <c r="CI356" s="831">
        <v>2323.8611999999998</v>
      </c>
      <c r="CJ356" s="831">
        <v>2323.8611999999998</v>
      </c>
      <c r="CK356" s="831">
        <v>2323.8611999999998</v>
      </c>
      <c r="CL356" s="831">
        <v>2323.8611999999998</v>
      </c>
      <c r="CM356" s="831">
        <v>2323.8611999999998</v>
      </c>
      <c r="CN356" s="831">
        <v>2323.8611999999998</v>
      </c>
      <c r="CO356" s="831">
        <v>2323.8611999999998</v>
      </c>
      <c r="CP356" s="831">
        <v>2323.8611999999998</v>
      </c>
      <c r="CQ356" s="831">
        <v>2323.8611999999998</v>
      </c>
      <c r="CR356" s="831">
        <v>2323.8611999999998</v>
      </c>
      <c r="CS356" s="831">
        <v>2323.8611999999998</v>
      </c>
      <c r="CT356" s="831">
        <v>2323.8611999999998</v>
      </c>
      <c r="CU356" s="831">
        <v>2323.8611999999998</v>
      </c>
      <c r="CV356" s="831">
        <v>2323.8611999999998</v>
      </c>
      <c r="CW356" s="831">
        <v>2323.8611999999998</v>
      </c>
      <c r="CX356" s="831">
        <v>2323.8611999999998</v>
      </c>
      <c r="CY356" s="832">
        <v>2323.8611999999998</v>
      </c>
      <c r="CZ356" s="831"/>
      <c r="DA356" s="831"/>
      <c r="DB356" s="831"/>
      <c r="DC356" s="831"/>
      <c r="DD356" s="831"/>
      <c r="DE356" s="831"/>
      <c r="DF356" s="831"/>
      <c r="DG356" s="831"/>
      <c r="DH356" s="831"/>
      <c r="DI356" s="831"/>
      <c r="DJ356" s="831"/>
      <c r="DK356" s="831"/>
      <c r="DL356" s="831"/>
      <c r="DM356" s="831"/>
      <c r="DN356" s="831"/>
      <c r="DO356" s="831"/>
      <c r="DP356" s="831"/>
      <c r="DQ356" s="831"/>
      <c r="DR356" s="831"/>
      <c r="DS356" s="831"/>
      <c r="DT356" s="831"/>
      <c r="DU356" s="831"/>
      <c r="DV356" s="831"/>
      <c r="DW356" s="826"/>
    </row>
    <row r="357" spans="2:127" x14ac:dyDescent="0.2">
      <c r="B357" s="703"/>
      <c r="C357" s="827"/>
      <c r="D357" s="809"/>
      <c r="E357" s="809"/>
      <c r="F357" s="809"/>
      <c r="G357" s="809"/>
      <c r="H357" s="809"/>
      <c r="I357" s="809"/>
      <c r="J357" s="809"/>
      <c r="K357" s="809"/>
      <c r="L357" s="809"/>
      <c r="M357" s="809"/>
      <c r="N357" s="809"/>
      <c r="O357" s="809"/>
      <c r="P357" s="809"/>
      <c r="Q357" s="809"/>
      <c r="R357" s="828"/>
      <c r="S357" s="809"/>
      <c r="T357" s="809"/>
      <c r="U357" s="707" t="s">
        <v>500</v>
      </c>
      <c r="V357" s="708" t="s">
        <v>124</v>
      </c>
      <c r="W357" s="709" t="s">
        <v>498</v>
      </c>
      <c r="X357" s="826"/>
      <c r="Y357" s="826"/>
      <c r="Z357" s="826"/>
      <c r="AA357" s="826"/>
      <c r="AB357" s="826"/>
      <c r="AC357" s="826"/>
      <c r="AD357" s="826"/>
      <c r="AE357" s="826"/>
      <c r="AF357" s="826"/>
      <c r="AG357" s="826"/>
      <c r="AH357" s="826"/>
      <c r="AI357" s="826"/>
      <c r="AJ357" s="826"/>
      <c r="AK357" s="826"/>
      <c r="AL357" s="826"/>
      <c r="AM357" s="826"/>
      <c r="AN357" s="826"/>
      <c r="AO357" s="826"/>
      <c r="AP357" s="826"/>
      <c r="AQ357" s="826"/>
      <c r="AR357" s="826"/>
      <c r="AS357" s="826"/>
      <c r="AT357" s="826"/>
      <c r="AU357" s="826"/>
      <c r="AV357" s="826"/>
      <c r="AW357" s="826"/>
      <c r="AX357" s="826"/>
      <c r="AY357" s="826"/>
      <c r="AZ357" s="826"/>
      <c r="BA357" s="826"/>
      <c r="BB357" s="826"/>
      <c r="BC357" s="826"/>
      <c r="BD357" s="826"/>
      <c r="BE357" s="826"/>
      <c r="BF357" s="826"/>
      <c r="BG357" s="826"/>
      <c r="BH357" s="826"/>
      <c r="BI357" s="826"/>
      <c r="BJ357" s="826"/>
      <c r="BK357" s="826"/>
      <c r="BL357" s="826"/>
      <c r="BM357" s="826"/>
      <c r="BN357" s="826"/>
      <c r="BO357" s="826"/>
      <c r="BP357" s="826"/>
      <c r="BQ357" s="826"/>
      <c r="BR357" s="826"/>
      <c r="BS357" s="826"/>
      <c r="BT357" s="826"/>
      <c r="BU357" s="826"/>
      <c r="BV357" s="826"/>
      <c r="BW357" s="826"/>
      <c r="BX357" s="826"/>
      <c r="BY357" s="826"/>
      <c r="BZ357" s="826"/>
      <c r="CA357" s="826"/>
      <c r="CB357" s="826"/>
      <c r="CC357" s="826"/>
      <c r="CD357" s="826"/>
      <c r="CE357" s="831"/>
      <c r="CF357" s="831"/>
      <c r="CG357" s="831"/>
      <c r="CH357" s="831"/>
      <c r="CI357" s="831"/>
      <c r="CJ357" s="831"/>
      <c r="CK357" s="831"/>
      <c r="CL357" s="831"/>
      <c r="CM357" s="831"/>
      <c r="CN357" s="831"/>
      <c r="CO357" s="831"/>
      <c r="CP357" s="831"/>
      <c r="CQ357" s="831"/>
      <c r="CR357" s="831"/>
      <c r="CS357" s="831"/>
      <c r="CT357" s="831"/>
      <c r="CU357" s="831"/>
      <c r="CV357" s="831"/>
      <c r="CW357" s="831"/>
      <c r="CX357" s="831"/>
      <c r="CY357" s="832"/>
      <c r="CZ357" s="831"/>
      <c r="DA357" s="831"/>
      <c r="DB357" s="831"/>
      <c r="DC357" s="831"/>
      <c r="DD357" s="831"/>
      <c r="DE357" s="831"/>
      <c r="DF357" s="831"/>
      <c r="DG357" s="831"/>
      <c r="DH357" s="831"/>
      <c r="DI357" s="831"/>
      <c r="DJ357" s="831"/>
      <c r="DK357" s="831"/>
      <c r="DL357" s="831"/>
      <c r="DM357" s="831"/>
      <c r="DN357" s="831"/>
      <c r="DO357" s="831"/>
      <c r="DP357" s="831"/>
      <c r="DQ357" s="831"/>
      <c r="DR357" s="831"/>
      <c r="DS357" s="831"/>
      <c r="DT357" s="831"/>
      <c r="DU357" s="831"/>
      <c r="DV357" s="831"/>
      <c r="DW357" s="826"/>
    </row>
    <row r="358" spans="2:127" x14ac:dyDescent="0.2">
      <c r="B358" s="704"/>
      <c r="C358" s="705"/>
      <c r="D358" s="651"/>
      <c r="E358" s="651"/>
      <c r="F358" s="651"/>
      <c r="G358" s="651"/>
      <c r="H358" s="651"/>
      <c r="I358" s="651"/>
      <c r="J358" s="651"/>
      <c r="K358" s="651"/>
      <c r="L358" s="651"/>
      <c r="M358" s="651"/>
      <c r="N358" s="651"/>
      <c r="O358" s="651"/>
      <c r="P358" s="651"/>
      <c r="Q358" s="651"/>
      <c r="R358" s="706"/>
      <c r="S358" s="651"/>
      <c r="T358" s="651"/>
      <c r="U358" s="707" t="s">
        <v>501</v>
      </c>
      <c r="V358" s="708" t="s">
        <v>124</v>
      </c>
      <c r="W358" s="709" t="s">
        <v>498</v>
      </c>
      <c r="X358" s="826"/>
      <c r="Y358" s="826"/>
      <c r="Z358" s="826"/>
      <c r="AA358" s="826"/>
      <c r="AB358" s="826"/>
      <c r="AC358" s="826"/>
      <c r="AD358" s="826"/>
      <c r="AE358" s="826"/>
      <c r="AF358" s="826"/>
      <c r="AG358" s="826"/>
      <c r="AH358" s="826"/>
      <c r="AI358" s="826"/>
      <c r="AJ358" s="826"/>
      <c r="AK358" s="826"/>
      <c r="AL358" s="826"/>
      <c r="AM358" s="826"/>
      <c r="AN358" s="826"/>
      <c r="AO358" s="826"/>
      <c r="AP358" s="826"/>
      <c r="AQ358" s="826"/>
      <c r="AR358" s="826"/>
      <c r="AS358" s="826"/>
      <c r="AT358" s="826"/>
      <c r="AU358" s="826"/>
      <c r="AV358" s="826"/>
      <c r="AW358" s="826"/>
      <c r="AX358" s="826"/>
      <c r="AY358" s="826"/>
      <c r="AZ358" s="826"/>
      <c r="BA358" s="826"/>
      <c r="BB358" s="826"/>
      <c r="BC358" s="826"/>
      <c r="BD358" s="826"/>
      <c r="BE358" s="826"/>
      <c r="BF358" s="826"/>
      <c r="BG358" s="826"/>
      <c r="BH358" s="826"/>
      <c r="BI358" s="826"/>
      <c r="BJ358" s="826"/>
      <c r="BK358" s="826"/>
      <c r="BL358" s="826"/>
      <c r="BM358" s="826"/>
      <c r="BN358" s="826"/>
      <c r="BO358" s="826"/>
      <c r="BP358" s="826"/>
      <c r="BQ358" s="826"/>
      <c r="BR358" s="826"/>
      <c r="BS358" s="826"/>
      <c r="BT358" s="826"/>
      <c r="BU358" s="826"/>
      <c r="BV358" s="826"/>
      <c r="BW358" s="826"/>
      <c r="BX358" s="826"/>
      <c r="BY358" s="826"/>
      <c r="BZ358" s="826"/>
      <c r="CA358" s="826"/>
      <c r="CB358" s="826"/>
      <c r="CC358" s="826"/>
      <c r="CD358" s="826"/>
      <c r="CE358" s="826"/>
      <c r="CF358" s="826"/>
      <c r="CG358" s="826"/>
      <c r="CH358" s="826"/>
      <c r="CI358" s="826"/>
      <c r="CJ358" s="826"/>
      <c r="CK358" s="826"/>
      <c r="CL358" s="826"/>
      <c r="CM358" s="826"/>
      <c r="CN358" s="826"/>
      <c r="CO358" s="826"/>
      <c r="CP358" s="826"/>
      <c r="CQ358" s="826"/>
      <c r="CR358" s="826"/>
      <c r="CS358" s="826"/>
      <c r="CT358" s="826"/>
      <c r="CU358" s="826"/>
      <c r="CV358" s="826"/>
      <c r="CW358" s="826"/>
      <c r="CX358" s="826"/>
      <c r="CY358" s="832"/>
      <c r="CZ358" s="831"/>
      <c r="DA358" s="826"/>
      <c r="DB358" s="826"/>
      <c r="DC358" s="826"/>
      <c r="DD358" s="826"/>
      <c r="DE358" s="826"/>
      <c r="DF358" s="826"/>
      <c r="DG358" s="826"/>
      <c r="DH358" s="826"/>
      <c r="DI358" s="826"/>
      <c r="DJ358" s="826"/>
      <c r="DK358" s="826"/>
      <c r="DL358" s="826"/>
      <c r="DM358" s="826"/>
      <c r="DN358" s="826"/>
      <c r="DO358" s="826"/>
      <c r="DP358" s="826"/>
      <c r="DQ358" s="826"/>
      <c r="DR358" s="826"/>
      <c r="DS358" s="826"/>
      <c r="DT358" s="826"/>
      <c r="DU358" s="826"/>
      <c r="DV358" s="826"/>
      <c r="DW358" s="826"/>
    </row>
    <row r="359" spans="2:127" x14ac:dyDescent="0.2">
      <c r="B359" s="704"/>
      <c r="C359" s="705"/>
      <c r="D359" s="651"/>
      <c r="E359" s="651"/>
      <c r="F359" s="651"/>
      <c r="G359" s="651"/>
      <c r="H359" s="651"/>
      <c r="I359" s="651"/>
      <c r="J359" s="651"/>
      <c r="K359" s="651"/>
      <c r="L359" s="651"/>
      <c r="M359" s="651"/>
      <c r="N359" s="651"/>
      <c r="O359" s="651"/>
      <c r="P359" s="651"/>
      <c r="Q359" s="651"/>
      <c r="R359" s="706"/>
      <c r="S359" s="651"/>
      <c r="T359" s="651"/>
      <c r="U359" s="710" t="s">
        <v>502</v>
      </c>
      <c r="V359" s="711" t="s">
        <v>124</v>
      </c>
      <c r="W359" s="709" t="s">
        <v>498</v>
      </c>
      <c r="X359" s="826"/>
      <c r="Y359" s="826"/>
      <c r="Z359" s="826"/>
      <c r="AA359" s="826"/>
      <c r="AB359" s="826"/>
      <c r="AC359" s="826"/>
      <c r="AD359" s="826"/>
      <c r="AE359" s="826"/>
      <c r="AF359" s="826"/>
      <c r="AG359" s="826"/>
      <c r="AH359" s="826"/>
      <c r="AI359" s="826"/>
      <c r="AJ359" s="826"/>
      <c r="AK359" s="826"/>
      <c r="AL359" s="826"/>
      <c r="AM359" s="826"/>
      <c r="AN359" s="826"/>
      <c r="AO359" s="826"/>
      <c r="AP359" s="826"/>
      <c r="AQ359" s="826"/>
      <c r="AR359" s="826"/>
      <c r="AS359" s="826"/>
      <c r="AT359" s="826"/>
      <c r="AU359" s="826"/>
      <c r="AV359" s="826"/>
      <c r="AW359" s="826"/>
      <c r="AX359" s="826"/>
      <c r="AY359" s="826"/>
      <c r="AZ359" s="826"/>
      <c r="BA359" s="826"/>
      <c r="BB359" s="826"/>
      <c r="BC359" s="826"/>
      <c r="BD359" s="826"/>
      <c r="BE359" s="826"/>
      <c r="BF359" s="826"/>
      <c r="BG359" s="826"/>
      <c r="BH359" s="826"/>
      <c r="BI359" s="826"/>
      <c r="BJ359" s="826"/>
      <c r="BK359" s="826"/>
      <c r="BL359" s="826"/>
      <c r="BM359" s="826"/>
      <c r="BN359" s="826"/>
      <c r="BO359" s="826"/>
      <c r="BP359" s="826"/>
      <c r="BQ359" s="826"/>
      <c r="BR359" s="826"/>
      <c r="BS359" s="826"/>
      <c r="BT359" s="826"/>
      <c r="BU359" s="826"/>
      <c r="BV359" s="826"/>
      <c r="BW359" s="826"/>
      <c r="BX359" s="826"/>
      <c r="BY359" s="826"/>
      <c r="BZ359" s="826"/>
      <c r="CA359" s="826"/>
      <c r="CB359" s="826"/>
      <c r="CC359" s="826"/>
      <c r="CD359" s="826"/>
      <c r="CE359" s="826"/>
      <c r="CF359" s="826"/>
      <c r="CG359" s="826"/>
      <c r="CH359" s="826"/>
      <c r="CI359" s="826"/>
      <c r="CJ359" s="826"/>
      <c r="CK359" s="826"/>
      <c r="CL359" s="826"/>
      <c r="CM359" s="826"/>
      <c r="CN359" s="826"/>
      <c r="CO359" s="826"/>
      <c r="CP359" s="826"/>
      <c r="CQ359" s="826"/>
      <c r="CR359" s="826"/>
      <c r="CS359" s="826"/>
      <c r="CT359" s="826"/>
      <c r="CU359" s="826"/>
      <c r="CV359" s="826"/>
      <c r="CW359" s="826"/>
      <c r="CX359" s="826"/>
      <c r="CY359" s="832"/>
      <c r="CZ359" s="831"/>
      <c r="DA359" s="826"/>
      <c r="DB359" s="826"/>
      <c r="DC359" s="826"/>
      <c r="DD359" s="826"/>
      <c r="DE359" s="826"/>
      <c r="DF359" s="826"/>
      <c r="DG359" s="826"/>
      <c r="DH359" s="826"/>
      <c r="DI359" s="826"/>
      <c r="DJ359" s="826"/>
      <c r="DK359" s="826"/>
      <c r="DL359" s="826"/>
      <c r="DM359" s="826"/>
      <c r="DN359" s="826"/>
      <c r="DO359" s="826"/>
      <c r="DP359" s="826"/>
      <c r="DQ359" s="826"/>
      <c r="DR359" s="826"/>
      <c r="DS359" s="826"/>
      <c r="DT359" s="826"/>
      <c r="DU359" s="826"/>
      <c r="DV359" s="826"/>
      <c r="DW359" s="826"/>
    </row>
    <row r="360" spans="2:127" x14ac:dyDescent="0.2">
      <c r="B360" s="704"/>
      <c r="C360" s="705"/>
      <c r="D360" s="651"/>
      <c r="E360" s="651"/>
      <c r="F360" s="651"/>
      <c r="G360" s="651"/>
      <c r="H360" s="651"/>
      <c r="I360" s="651"/>
      <c r="J360" s="651"/>
      <c r="K360" s="651"/>
      <c r="L360" s="651"/>
      <c r="M360" s="651"/>
      <c r="N360" s="651"/>
      <c r="O360" s="651"/>
      <c r="P360" s="651"/>
      <c r="Q360" s="651"/>
      <c r="R360" s="706"/>
      <c r="S360" s="651"/>
      <c r="T360" s="651"/>
      <c r="U360" s="707" t="s">
        <v>503</v>
      </c>
      <c r="V360" s="708" t="s">
        <v>124</v>
      </c>
      <c r="W360" s="709" t="s">
        <v>498</v>
      </c>
      <c r="X360" s="826"/>
      <c r="Y360" s="826"/>
      <c r="Z360" s="826"/>
      <c r="AA360" s="826"/>
      <c r="AB360" s="826"/>
      <c r="AC360" s="826"/>
      <c r="AD360" s="826"/>
      <c r="AE360" s="826"/>
      <c r="AF360" s="826"/>
      <c r="AG360" s="826"/>
      <c r="AH360" s="826"/>
      <c r="AI360" s="826"/>
      <c r="AJ360" s="826"/>
      <c r="AK360" s="826"/>
      <c r="AL360" s="826"/>
      <c r="AM360" s="826"/>
      <c r="AN360" s="826"/>
      <c r="AO360" s="826"/>
      <c r="AP360" s="826"/>
      <c r="AQ360" s="826"/>
      <c r="AR360" s="826"/>
      <c r="AS360" s="826"/>
      <c r="AT360" s="826"/>
      <c r="AU360" s="826"/>
      <c r="AV360" s="826"/>
      <c r="AW360" s="826"/>
      <c r="AX360" s="826"/>
      <c r="AY360" s="826"/>
      <c r="AZ360" s="826"/>
      <c r="BA360" s="826"/>
      <c r="BB360" s="826"/>
      <c r="BC360" s="826"/>
      <c r="BD360" s="826"/>
      <c r="BE360" s="826"/>
      <c r="BF360" s="826"/>
      <c r="BG360" s="826"/>
      <c r="BH360" s="826"/>
      <c r="BI360" s="826"/>
      <c r="BJ360" s="826"/>
      <c r="BK360" s="826"/>
      <c r="BL360" s="826"/>
      <c r="BM360" s="826"/>
      <c r="BN360" s="826"/>
      <c r="BO360" s="826"/>
      <c r="BP360" s="826"/>
      <c r="BQ360" s="826"/>
      <c r="BR360" s="826"/>
      <c r="BS360" s="826"/>
      <c r="BT360" s="826"/>
      <c r="BU360" s="826"/>
      <c r="BV360" s="826"/>
      <c r="BW360" s="826"/>
      <c r="BX360" s="826"/>
      <c r="BY360" s="826"/>
      <c r="BZ360" s="826"/>
      <c r="CA360" s="826"/>
      <c r="CB360" s="826"/>
      <c r="CC360" s="826"/>
      <c r="CD360" s="826"/>
      <c r="CE360" s="826"/>
      <c r="CF360" s="826"/>
      <c r="CG360" s="826"/>
      <c r="CH360" s="826"/>
      <c r="CI360" s="826"/>
      <c r="CJ360" s="826"/>
      <c r="CK360" s="826"/>
      <c r="CL360" s="826"/>
      <c r="CM360" s="826"/>
      <c r="CN360" s="826"/>
      <c r="CO360" s="826"/>
      <c r="CP360" s="826"/>
      <c r="CQ360" s="826"/>
      <c r="CR360" s="826"/>
      <c r="CS360" s="826"/>
      <c r="CT360" s="826"/>
      <c r="CU360" s="826"/>
      <c r="CV360" s="826"/>
      <c r="CW360" s="826"/>
      <c r="CX360" s="826"/>
      <c r="CY360" s="832"/>
      <c r="CZ360" s="831"/>
      <c r="DA360" s="826"/>
      <c r="DB360" s="826"/>
      <c r="DC360" s="826"/>
      <c r="DD360" s="826"/>
      <c r="DE360" s="826"/>
      <c r="DF360" s="826"/>
      <c r="DG360" s="826"/>
      <c r="DH360" s="826"/>
      <c r="DI360" s="826"/>
      <c r="DJ360" s="826"/>
      <c r="DK360" s="826"/>
      <c r="DL360" s="826"/>
      <c r="DM360" s="826"/>
      <c r="DN360" s="826"/>
      <c r="DO360" s="826"/>
      <c r="DP360" s="826"/>
      <c r="DQ360" s="826"/>
      <c r="DR360" s="826"/>
      <c r="DS360" s="826"/>
      <c r="DT360" s="826"/>
      <c r="DU360" s="826"/>
      <c r="DV360" s="826"/>
      <c r="DW360" s="826"/>
    </row>
    <row r="361" spans="2:127" x14ac:dyDescent="0.2">
      <c r="B361" s="829"/>
      <c r="C361" s="705"/>
      <c r="D361" s="651"/>
      <c r="E361" s="651"/>
      <c r="F361" s="651"/>
      <c r="G361" s="651"/>
      <c r="H361" s="651"/>
      <c r="I361" s="651"/>
      <c r="J361" s="651"/>
      <c r="K361" s="651"/>
      <c r="L361" s="651"/>
      <c r="M361" s="651"/>
      <c r="N361" s="651"/>
      <c r="O361" s="651"/>
      <c r="P361" s="651"/>
      <c r="Q361" s="651"/>
      <c r="R361" s="706"/>
      <c r="S361" s="651"/>
      <c r="T361" s="651"/>
      <c r="U361" s="707" t="s">
        <v>504</v>
      </c>
      <c r="V361" s="708" t="s">
        <v>124</v>
      </c>
      <c r="W361" s="709" t="s">
        <v>498</v>
      </c>
      <c r="X361" s="826"/>
      <c r="Y361" s="826"/>
      <c r="Z361" s="826"/>
      <c r="AA361" s="826"/>
      <c r="AB361" s="826"/>
      <c r="AC361" s="826"/>
      <c r="AD361" s="826"/>
      <c r="AE361" s="826"/>
      <c r="AF361" s="826"/>
      <c r="AG361" s="826"/>
      <c r="AH361" s="826"/>
      <c r="AI361" s="826"/>
      <c r="AJ361" s="826"/>
      <c r="AK361" s="826"/>
      <c r="AL361" s="826"/>
      <c r="AM361" s="826"/>
      <c r="AN361" s="826"/>
      <c r="AO361" s="826"/>
      <c r="AP361" s="826"/>
      <c r="AQ361" s="826"/>
      <c r="AR361" s="826"/>
      <c r="AS361" s="826"/>
      <c r="AT361" s="826"/>
      <c r="AU361" s="826"/>
      <c r="AV361" s="826"/>
      <c r="AW361" s="826"/>
      <c r="AX361" s="826"/>
      <c r="AY361" s="826"/>
      <c r="AZ361" s="826"/>
      <c r="BA361" s="826"/>
      <c r="BB361" s="826"/>
      <c r="BC361" s="826"/>
      <c r="BD361" s="826"/>
      <c r="BE361" s="826"/>
      <c r="BF361" s="826"/>
      <c r="BG361" s="826"/>
      <c r="BH361" s="826"/>
      <c r="BI361" s="826"/>
      <c r="BJ361" s="826"/>
      <c r="BK361" s="826"/>
      <c r="BL361" s="826"/>
      <c r="BM361" s="826"/>
      <c r="BN361" s="826"/>
      <c r="BO361" s="826"/>
      <c r="BP361" s="826"/>
      <c r="BQ361" s="826"/>
      <c r="BR361" s="826"/>
      <c r="BS361" s="826"/>
      <c r="BT361" s="826"/>
      <c r="BU361" s="826"/>
      <c r="BV361" s="826"/>
      <c r="BW361" s="826"/>
      <c r="BX361" s="826"/>
      <c r="BY361" s="826"/>
      <c r="BZ361" s="826"/>
      <c r="CA361" s="826"/>
      <c r="CB361" s="826"/>
      <c r="CC361" s="826"/>
      <c r="CD361" s="826"/>
      <c r="CE361" s="826"/>
      <c r="CF361" s="826"/>
      <c r="CG361" s="826"/>
      <c r="CH361" s="826"/>
      <c r="CI361" s="826"/>
      <c r="CJ361" s="826"/>
      <c r="CK361" s="826"/>
      <c r="CL361" s="826"/>
      <c r="CM361" s="826"/>
      <c r="CN361" s="826"/>
      <c r="CO361" s="826"/>
      <c r="CP361" s="826"/>
      <c r="CQ361" s="826"/>
      <c r="CR361" s="826"/>
      <c r="CS361" s="826"/>
      <c r="CT361" s="826"/>
      <c r="CU361" s="826"/>
      <c r="CV361" s="826"/>
      <c r="CW361" s="826"/>
      <c r="CX361" s="826"/>
      <c r="CY361" s="832"/>
      <c r="CZ361" s="831"/>
      <c r="DA361" s="826"/>
      <c r="DB361" s="826"/>
      <c r="DC361" s="826"/>
      <c r="DD361" s="826"/>
      <c r="DE361" s="826"/>
      <c r="DF361" s="826"/>
      <c r="DG361" s="826"/>
      <c r="DH361" s="826"/>
      <c r="DI361" s="826"/>
      <c r="DJ361" s="826"/>
      <c r="DK361" s="826"/>
      <c r="DL361" s="826"/>
      <c r="DM361" s="826"/>
      <c r="DN361" s="826"/>
      <c r="DO361" s="826"/>
      <c r="DP361" s="826"/>
      <c r="DQ361" s="826"/>
      <c r="DR361" s="826"/>
      <c r="DS361" s="826"/>
      <c r="DT361" s="826"/>
      <c r="DU361" s="826"/>
      <c r="DV361" s="826"/>
      <c r="DW361" s="826"/>
    </row>
    <row r="362" spans="2:127" x14ac:dyDescent="0.2">
      <c r="B362" s="829"/>
      <c r="C362" s="705"/>
      <c r="D362" s="651"/>
      <c r="E362" s="651"/>
      <c r="F362" s="651"/>
      <c r="G362" s="651"/>
      <c r="H362" s="651"/>
      <c r="I362" s="651"/>
      <c r="J362" s="651"/>
      <c r="K362" s="651"/>
      <c r="L362" s="651"/>
      <c r="M362" s="651"/>
      <c r="N362" s="651"/>
      <c r="O362" s="651"/>
      <c r="P362" s="651"/>
      <c r="Q362" s="651"/>
      <c r="R362" s="706"/>
      <c r="S362" s="651"/>
      <c r="T362" s="651"/>
      <c r="U362" s="707" t="s">
        <v>505</v>
      </c>
      <c r="V362" s="708" t="s">
        <v>124</v>
      </c>
      <c r="W362" s="709" t="s">
        <v>498</v>
      </c>
      <c r="X362" s="826"/>
      <c r="Y362" s="826"/>
      <c r="Z362" s="826"/>
      <c r="AA362" s="826"/>
      <c r="AB362" s="826"/>
      <c r="AC362" s="826"/>
      <c r="AD362" s="826"/>
      <c r="AE362" s="826"/>
      <c r="AF362" s="826"/>
      <c r="AG362" s="826"/>
      <c r="AH362" s="826"/>
      <c r="AI362" s="826"/>
      <c r="AJ362" s="826"/>
      <c r="AK362" s="826"/>
      <c r="AL362" s="826"/>
      <c r="AM362" s="826"/>
      <c r="AN362" s="826"/>
      <c r="AO362" s="826"/>
      <c r="AP362" s="826"/>
      <c r="AQ362" s="826"/>
      <c r="AR362" s="826"/>
      <c r="AS362" s="826"/>
      <c r="AT362" s="826"/>
      <c r="AU362" s="826"/>
      <c r="AV362" s="826"/>
      <c r="AW362" s="826"/>
      <c r="AX362" s="826"/>
      <c r="AY362" s="826"/>
      <c r="AZ362" s="826"/>
      <c r="BA362" s="826"/>
      <c r="BB362" s="826"/>
      <c r="BC362" s="826"/>
      <c r="BD362" s="826"/>
      <c r="BE362" s="826"/>
      <c r="BF362" s="826"/>
      <c r="BG362" s="826"/>
      <c r="BH362" s="826"/>
      <c r="BI362" s="826"/>
      <c r="BJ362" s="826"/>
      <c r="BK362" s="826"/>
      <c r="BL362" s="826"/>
      <c r="BM362" s="826"/>
      <c r="BN362" s="826"/>
      <c r="BO362" s="826"/>
      <c r="BP362" s="826"/>
      <c r="BQ362" s="826"/>
      <c r="BR362" s="826"/>
      <c r="BS362" s="826"/>
      <c r="BT362" s="826"/>
      <c r="BU362" s="826"/>
      <c r="BV362" s="826"/>
      <c r="BW362" s="826"/>
      <c r="BX362" s="826"/>
      <c r="BY362" s="826"/>
      <c r="BZ362" s="826"/>
      <c r="CA362" s="826"/>
      <c r="CB362" s="826"/>
      <c r="CC362" s="826"/>
      <c r="CD362" s="826"/>
      <c r="CE362" s="826"/>
      <c r="CF362" s="826"/>
      <c r="CG362" s="826"/>
      <c r="CH362" s="826"/>
      <c r="CI362" s="826"/>
      <c r="CJ362" s="826"/>
      <c r="CK362" s="826"/>
      <c r="CL362" s="826"/>
      <c r="CM362" s="826"/>
      <c r="CN362" s="826"/>
      <c r="CO362" s="826"/>
      <c r="CP362" s="826"/>
      <c r="CQ362" s="826"/>
      <c r="CR362" s="826"/>
      <c r="CS362" s="826"/>
      <c r="CT362" s="826"/>
      <c r="CU362" s="826"/>
      <c r="CV362" s="826"/>
      <c r="CW362" s="826"/>
      <c r="CX362" s="826"/>
      <c r="CY362" s="832"/>
      <c r="CZ362" s="831"/>
      <c r="DA362" s="826"/>
      <c r="DB362" s="826"/>
      <c r="DC362" s="826"/>
      <c r="DD362" s="826"/>
      <c r="DE362" s="826"/>
      <c r="DF362" s="826"/>
      <c r="DG362" s="826"/>
      <c r="DH362" s="826"/>
      <c r="DI362" s="826"/>
      <c r="DJ362" s="826"/>
      <c r="DK362" s="826"/>
      <c r="DL362" s="826"/>
      <c r="DM362" s="826"/>
      <c r="DN362" s="826"/>
      <c r="DO362" s="826"/>
      <c r="DP362" s="826"/>
      <c r="DQ362" s="826"/>
      <c r="DR362" s="826"/>
      <c r="DS362" s="826"/>
      <c r="DT362" s="826"/>
      <c r="DU362" s="826"/>
      <c r="DV362" s="826"/>
      <c r="DW362" s="826"/>
    </row>
    <row r="363" spans="2:127" x14ac:dyDescent="0.2">
      <c r="B363" s="829"/>
      <c r="C363" s="705"/>
      <c r="D363" s="651"/>
      <c r="E363" s="651"/>
      <c r="F363" s="651"/>
      <c r="G363" s="651"/>
      <c r="H363" s="651"/>
      <c r="I363" s="651"/>
      <c r="J363" s="651"/>
      <c r="K363" s="651"/>
      <c r="L363" s="651"/>
      <c r="M363" s="651"/>
      <c r="N363" s="651"/>
      <c r="O363" s="651"/>
      <c r="P363" s="651"/>
      <c r="Q363" s="651"/>
      <c r="R363" s="706"/>
      <c r="S363" s="651"/>
      <c r="T363" s="651"/>
      <c r="U363" s="707" t="s">
        <v>506</v>
      </c>
      <c r="V363" s="708" t="s">
        <v>124</v>
      </c>
      <c r="W363" s="709" t="s">
        <v>498</v>
      </c>
      <c r="X363" s="826"/>
      <c r="Y363" s="826"/>
      <c r="Z363" s="826"/>
      <c r="AA363" s="826"/>
      <c r="AB363" s="826"/>
      <c r="AC363" s="826"/>
      <c r="AD363" s="826"/>
      <c r="AE363" s="826"/>
      <c r="AF363" s="826"/>
      <c r="AG363" s="826"/>
      <c r="AH363" s="826"/>
      <c r="AI363" s="826"/>
      <c r="AJ363" s="826"/>
      <c r="AK363" s="826"/>
      <c r="AL363" s="826"/>
      <c r="AM363" s="826"/>
      <c r="AN363" s="826"/>
      <c r="AO363" s="826"/>
      <c r="AP363" s="826"/>
      <c r="AQ363" s="826"/>
      <c r="AR363" s="826"/>
      <c r="AS363" s="826"/>
      <c r="AT363" s="826"/>
      <c r="AU363" s="826"/>
      <c r="AV363" s="826"/>
      <c r="AW363" s="826"/>
      <c r="AX363" s="826"/>
      <c r="AY363" s="826"/>
      <c r="AZ363" s="826"/>
      <c r="BA363" s="826"/>
      <c r="BB363" s="826"/>
      <c r="BC363" s="826"/>
      <c r="BD363" s="826"/>
      <c r="BE363" s="826"/>
      <c r="BF363" s="826"/>
      <c r="BG363" s="826"/>
      <c r="BH363" s="826"/>
      <c r="BI363" s="826"/>
      <c r="BJ363" s="826"/>
      <c r="BK363" s="826"/>
      <c r="BL363" s="826"/>
      <c r="BM363" s="826"/>
      <c r="BN363" s="826"/>
      <c r="BO363" s="826"/>
      <c r="BP363" s="826"/>
      <c r="BQ363" s="826"/>
      <c r="BR363" s="826"/>
      <c r="BS363" s="826"/>
      <c r="BT363" s="826"/>
      <c r="BU363" s="826"/>
      <c r="BV363" s="826"/>
      <c r="BW363" s="826"/>
      <c r="BX363" s="826"/>
      <c r="BY363" s="826"/>
      <c r="BZ363" s="826"/>
      <c r="CA363" s="826"/>
      <c r="CB363" s="826"/>
      <c r="CC363" s="826"/>
      <c r="CD363" s="826"/>
      <c r="CE363" s="826"/>
      <c r="CF363" s="826"/>
      <c r="CG363" s="826"/>
      <c r="CH363" s="826"/>
      <c r="CI363" s="826"/>
      <c r="CJ363" s="826"/>
      <c r="CK363" s="826"/>
      <c r="CL363" s="826"/>
      <c r="CM363" s="826"/>
      <c r="CN363" s="826"/>
      <c r="CO363" s="826"/>
      <c r="CP363" s="826"/>
      <c r="CQ363" s="826"/>
      <c r="CR363" s="826"/>
      <c r="CS363" s="826"/>
      <c r="CT363" s="826"/>
      <c r="CU363" s="826"/>
      <c r="CV363" s="826"/>
      <c r="CW363" s="826"/>
      <c r="CX363" s="826"/>
      <c r="CY363" s="832"/>
      <c r="CZ363" s="831"/>
      <c r="DA363" s="826"/>
      <c r="DB363" s="826"/>
      <c r="DC363" s="826"/>
      <c r="DD363" s="826"/>
      <c r="DE363" s="826"/>
      <c r="DF363" s="826"/>
      <c r="DG363" s="826"/>
      <c r="DH363" s="826"/>
      <c r="DI363" s="826"/>
      <c r="DJ363" s="826"/>
      <c r="DK363" s="826"/>
      <c r="DL363" s="826"/>
      <c r="DM363" s="826"/>
      <c r="DN363" s="826"/>
      <c r="DO363" s="826"/>
      <c r="DP363" s="826"/>
      <c r="DQ363" s="826"/>
      <c r="DR363" s="826"/>
      <c r="DS363" s="826"/>
      <c r="DT363" s="826"/>
      <c r="DU363" s="826"/>
      <c r="DV363" s="826"/>
      <c r="DW363" s="826"/>
    </row>
    <row r="364" spans="2:127" x14ac:dyDescent="0.2">
      <c r="B364" s="829"/>
      <c r="C364" s="705"/>
      <c r="D364" s="651"/>
      <c r="E364" s="651"/>
      <c r="F364" s="651"/>
      <c r="G364" s="651"/>
      <c r="H364" s="651"/>
      <c r="I364" s="651"/>
      <c r="J364" s="651"/>
      <c r="K364" s="651"/>
      <c r="L364" s="651"/>
      <c r="M364" s="651"/>
      <c r="N364" s="651"/>
      <c r="O364" s="651"/>
      <c r="P364" s="651"/>
      <c r="Q364" s="651"/>
      <c r="R364" s="706"/>
      <c r="S364" s="651"/>
      <c r="T364" s="651"/>
      <c r="U364" s="712" t="s">
        <v>507</v>
      </c>
      <c r="V364" s="708" t="s">
        <v>124</v>
      </c>
      <c r="W364" s="709" t="s">
        <v>498</v>
      </c>
      <c r="X364" s="833"/>
      <c r="Y364" s="833"/>
      <c r="Z364" s="833"/>
      <c r="AA364" s="833"/>
      <c r="AB364" s="833"/>
      <c r="AC364" s="833"/>
      <c r="AD364" s="833"/>
      <c r="AE364" s="833"/>
      <c r="AF364" s="833"/>
      <c r="AG364" s="833"/>
      <c r="AH364" s="833"/>
      <c r="AI364" s="833"/>
      <c r="AJ364" s="833"/>
      <c r="AK364" s="833"/>
      <c r="AL364" s="833"/>
      <c r="AM364" s="833"/>
      <c r="AN364" s="833"/>
      <c r="AO364" s="833"/>
      <c r="AP364" s="833"/>
      <c r="AQ364" s="833"/>
      <c r="AR364" s="833"/>
      <c r="AS364" s="833"/>
      <c r="AT364" s="833"/>
      <c r="AU364" s="833"/>
      <c r="AV364" s="833"/>
      <c r="AW364" s="833"/>
      <c r="AX364" s="833"/>
      <c r="AY364" s="833"/>
      <c r="AZ364" s="833"/>
      <c r="BA364" s="833"/>
      <c r="BB364" s="833"/>
      <c r="BC364" s="833"/>
      <c r="BD364" s="833"/>
      <c r="BE364" s="833"/>
      <c r="BF364" s="833"/>
      <c r="BG364" s="833"/>
      <c r="BH364" s="833"/>
      <c r="BI364" s="833"/>
      <c r="BJ364" s="833"/>
      <c r="BK364" s="833"/>
      <c r="BL364" s="833"/>
      <c r="BM364" s="833"/>
      <c r="BN364" s="833"/>
      <c r="BO364" s="833"/>
      <c r="BP364" s="833"/>
      <c r="BQ364" s="833"/>
      <c r="BR364" s="833"/>
      <c r="BS364" s="833"/>
      <c r="BT364" s="833"/>
      <c r="BU364" s="833"/>
      <c r="BV364" s="833"/>
      <c r="BW364" s="833"/>
      <c r="BX364" s="833"/>
      <c r="BY364" s="833"/>
      <c r="BZ364" s="833"/>
      <c r="CA364" s="833"/>
      <c r="CB364" s="833"/>
      <c r="CC364" s="833"/>
      <c r="CD364" s="833"/>
      <c r="CE364" s="833"/>
      <c r="CF364" s="833"/>
      <c r="CG364" s="833"/>
      <c r="CH364" s="833"/>
      <c r="CI364" s="833"/>
      <c r="CJ364" s="833"/>
      <c r="CK364" s="833"/>
      <c r="CL364" s="833"/>
      <c r="CM364" s="833"/>
      <c r="CN364" s="833"/>
      <c r="CO364" s="833"/>
      <c r="CP364" s="833"/>
      <c r="CQ364" s="833"/>
      <c r="CR364" s="833"/>
      <c r="CS364" s="833"/>
      <c r="CT364" s="833"/>
      <c r="CU364" s="833"/>
      <c r="CV364" s="833"/>
      <c r="CW364" s="833"/>
      <c r="CX364" s="833"/>
      <c r="CY364" s="832"/>
      <c r="CZ364" s="831"/>
      <c r="DA364" s="833"/>
      <c r="DB364" s="833"/>
      <c r="DC364" s="833"/>
      <c r="DD364" s="833"/>
      <c r="DE364" s="833"/>
      <c r="DF364" s="833"/>
      <c r="DG364" s="833"/>
      <c r="DH364" s="833"/>
      <c r="DI364" s="833"/>
      <c r="DJ364" s="833"/>
      <c r="DK364" s="833"/>
      <c r="DL364" s="833"/>
      <c r="DM364" s="833"/>
      <c r="DN364" s="833"/>
      <c r="DO364" s="833"/>
      <c r="DP364" s="833"/>
      <c r="DQ364" s="833"/>
      <c r="DR364" s="833"/>
      <c r="DS364" s="833"/>
      <c r="DT364" s="833"/>
      <c r="DU364" s="833"/>
      <c r="DV364" s="833"/>
      <c r="DW364" s="833"/>
    </row>
    <row r="365" spans="2:127" ht="15.75" thickBot="1" x14ac:dyDescent="0.25">
      <c r="B365" s="713"/>
      <c r="C365" s="714"/>
      <c r="D365" s="715"/>
      <c r="E365" s="715"/>
      <c r="F365" s="715"/>
      <c r="G365" s="715"/>
      <c r="H365" s="715"/>
      <c r="I365" s="715"/>
      <c r="J365" s="715"/>
      <c r="K365" s="715"/>
      <c r="L365" s="715"/>
      <c r="M365" s="715"/>
      <c r="N365" s="715"/>
      <c r="O365" s="715"/>
      <c r="P365" s="715"/>
      <c r="Q365" s="715"/>
      <c r="R365" s="716"/>
      <c r="S365" s="715"/>
      <c r="T365" s="715"/>
      <c r="U365" s="717" t="s">
        <v>127</v>
      </c>
      <c r="V365" s="718" t="s">
        <v>508</v>
      </c>
      <c r="W365" s="719" t="s">
        <v>498</v>
      </c>
      <c r="X365" s="720">
        <f>SUM(X354:X364)</f>
        <v>8569.6883999999991</v>
      </c>
      <c r="Y365" s="720">
        <f t="shared" ref="Y365:CJ365" si="88">SUM(Y354:Y364)</f>
        <v>8893.4268200000006</v>
      </c>
      <c r="Z365" s="720">
        <f t="shared" si="88"/>
        <v>8241.7788</v>
      </c>
      <c r="AA365" s="720">
        <f t="shared" si="88"/>
        <v>8521.4535799999994</v>
      </c>
      <c r="AB365" s="720">
        <f t="shared" si="88"/>
        <v>8870.6141399999997</v>
      </c>
      <c r="AC365" s="720">
        <f t="shared" si="88"/>
        <v>7270.5760399999999</v>
      </c>
      <c r="AD365" s="720">
        <f t="shared" si="88"/>
        <v>7572.7812200000008</v>
      </c>
      <c r="AE365" s="720">
        <f t="shared" si="88"/>
        <v>7825.5859400000008</v>
      </c>
      <c r="AF365" s="720">
        <f t="shared" si="88"/>
        <v>8136.5539399999998</v>
      </c>
      <c r="AG365" s="720">
        <f t="shared" si="88"/>
        <v>8453.0622000000003</v>
      </c>
      <c r="AH365" s="720">
        <f t="shared" si="88"/>
        <v>3689.9961999999996</v>
      </c>
      <c r="AI365" s="720">
        <f t="shared" si="88"/>
        <v>3822.3791999999999</v>
      </c>
      <c r="AJ365" s="720">
        <f t="shared" si="88"/>
        <v>3864.3311999999996</v>
      </c>
      <c r="AK365" s="720">
        <f t="shared" si="88"/>
        <v>4003.5801999999999</v>
      </c>
      <c r="AL365" s="720">
        <f t="shared" si="88"/>
        <v>4146.0131999999994</v>
      </c>
      <c r="AM365" s="720">
        <f t="shared" si="88"/>
        <v>4696.5391999999993</v>
      </c>
      <c r="AN365" s="720">
        <f t="shared" si="88"/>
        <v>4939.0761999999995</v>
      </c>
      <c r="AO365" s="720">
        <f t="shared" si="88"/>
        <v>5138.4192000000003</v>
      </c>
      <c r="AP365" s="720">
        <f t="shared" si="88"/>
        <v>5405.2061999999996</v>
      </c>
      <c r="AQ365" s="720">
        <f t="shared" si="88"/>
        <v>5693.3961999999992</v>
      </c>
      <c r="AR365" s="720">
        <f t="shared" si="88"/>
        <v>5405.5342000000001</v>
      </c>
      <c r="AS365" s="720">
        <f t="shared" si="88"/>
        <v>5469.3552</v>
      </c>
      <c r="AT365" s="720">
        <f t="shared" si="88"/>
        <v>5439.4312</v>
      </c>
      <c r="AU365" s="720">
        <f t="shared" si="88"/>
        <v>5506.7011999999995</v>
      </c>
      <c r="AV365" s="720">
        <f t="shared" si="88"/>
        <v>5569.8181999999997</v>
      </c>
      <c r="AW365" s="720">
        <f t="shared" si="88"/>
        <v>4410.5092000000004</v>
      </c>
      <c r="AX365" s="720">
        <f t="shared" si="88"/>
        <v>4417.1011999999992</v>
      </c>
      <c r="AY365" s="720">
        <f t="shared" si="88"/>
        <v>4370.8181999999997</v>
      </c>
      <c r="AZ365" s="720">
        <f t="shared" si="88"/>
        <v>4377.4102000000003</v>
      </c>
      <c r="BA365" s="720">
        <f t="shared" si="88"/>
        <v>4384.0021999999999</v>
      </c>
      <c r="BB365" s="720">
        <f t="shared" si="88"/>
        <v>4681.8671999999997</v>
      </c>
      <c r="BC365" s="720">
        <f t="shared" si="88"/>
        <v>4694.2011999999995</v>
      </c>
      <c r="BD365" s="720">
        <f t="shared" si="88"/>
        <v>4614.0041999999994</v>
      </c>
      <c r="BE365" s="720">
        <f t="shared" si="88"/>
        <v>4626.3382000000001</v>
      </c>
      <c r="BF365" s="720">
        <f t="shared" si="88"/>
        <v>4638.6722</v>
      </c>
      <c r="BG365" s="720">
        <f t="shared" si="88"/>
        <v>4510.8811999999998</v>
      </c>
      <c r="BH365" s="720">
        <f t="shared" si="88"/>
        <v>4523.2151999999996</v>
      </c>
      <c r="BI365" s="720">
        <f t="shared" si="88"/>
        <v>4482.6741999999995</v>
      </c>
      <c r="BJ365" s="720">
        <f t="shared" si="88"/>
        <v>4495.0082000000002</v>
      </c>
      <c r="BK365" s="720">
        <f t="shared" si="88"/>
        <v>4507.3422</v>
      </c>
      <c r="BL365" s="720">
        <f t="shared" si="88"/>
        <v>4462.9151999999995</v>
      </c>
      <c r="BM365" s="720">
        <f t="shared" si="88"/>
        <v>4469.5072</v>
      </c>
      <c r="BN365" s="720">
        <f t="shared" si="88"/>
        <v>4383.5681999999997</v>
      </c>
      <c r="BO365" s="720">
        <f t="shared" si="88"/>
        <v>4390.1602000000003</v>
      </c>
      <c r="BP365" s="720">
        <f t="shared" si="88"/>
        <v>4396.7521999999999</v>
      </c>
      <c r="BQ365" s="720">
        <f t="shared" si="88"/>
        <v>4654.9611999999997</v>
      </c>
      <c r="BR365" s="720">
        <f t="shared" si="88"/>
        <v>4667.2952000000005</v>
      </c>
      <c r="BS365" s="720">
        <f t="shared" si="88"/>
        <v>4626.7541999999994</v>
      </c>
      <c r="BT365" s="720">
        <f t="shared" si="88"/>
        <v>4639.0882000000001</v>
      </c>
      <c r="BU365" s="720">
        <f t="shared" si="88"/>
        <v>4651.4222</v>
      </c>
      <c r="BV365" s="720">
        <f t="shared" si="88"/>
        <v>4563.2871999999998</v>
      </c>
      <c r="BW365" s="720">
        <f t="shared" si="88"/>
        <v>4575.6211999999996</v>
      </c>
      <c r="BX365" s="720">
        <f t="shared" si="88"/>
        <v>4495.4241999999995</v>
      </c>
      <c r="BY365" s="720">
        <f t="shared" si="88"/>
        <v>4507.7582000000002</v>
      </c>
      <c r="BZ365" s="720">
        <f t="shared" si="88"/>
        <v>4520.0922</v>
      </c>
      <c r="CA365" s="720">
        <f t="shared" si="88"/>
        <v>4436.0092000000004</v>
      </c>
      <c r="CB365" s="720">
        <f t="shared" si="88"/>
        <v>4442.6011999999992</v>
      </c>
      <c r="CC365" s="720">
        <f t="shared" si="88"/>
        <v>4396.3181999999997</v>
      </c>
      <c r="CD365" s="720">
        <f t="shared" si="88"/>
        <v>4402.9102000000003</v>
      </c>
      <c r="CE365" s="720">
        <f t="shared" si="88"/>
        <v>4602.5021999999999</v>
      </c>
      <c r="CF365" s="720">
        <f t="shared" si="88"/>
        <v>4707.3671999999997</v>
      </c>
      <c r="CG365" s="720">
        <f t="shared" si="88"/>
        <v>4719.7011999999995</v>
      </c>
      <c r="CH365" s="720">
        <f t="shared" si="88"/>
        <v>4639.5041999999994</v>
      </c>
      <c r="CI365" s="720">
        <f t="shared" si="88"/>
        <v>4651.8382000000001</v>
      </c>
      <c r="CJ365" s="720">
        <f t="shared" si="88"/>
        <v>4471.1722</v>
      </c>
      <c r="CK365" s="720">
        <f t="shared" ref="CK365:DW365" si="89">SUM(CK354:CK364)</f>
        <v>4536.3811999999998</v>
      </c>
      <c r="CL365" s="720">
        <f t="shared" si="89"/>
        <v>4548.7151999999996</v>
      </c>
      <c r="CM365" s="720">
        <f t="shared" si="89"/>
        <v>4508.1741999999995</v>
      </c>
      <c r="CN365" s="720">
        <f t="shared" si="89"/>
        <v>4520.5082000000002</v>
      </c>
      <c r="CO365" s="720">
        <f t="shared" si="89"/>
        <v>4532.8422</v>
      </c>
      <c r="CP365" s="720">
        <f t="shared" si="89"/>
        <v>4488.4151999999995</v>
      </c>
      <c r="CQ365" s="720">
        <f t="shared" si="89"/>
        <v>4495.0072</v>
      </c>
      <c r="CR365" s="720">
        <f t="shared" si="89"/>
        <v>4409.0681999999997</v>
      </c>
      <c r="CS365" s="720">
        <f t="shared" si="89"/>
        <v>4415.6602000000003</v>
      </c>
      <c r="CT365" s="720">
        <f t="shared" si="89"/>
        <v>4422.2521999999999</v>
      </c>
      <c r="CU365" s="720">
        <f t="shared" si="89"/>
        <v>4680.4611999999997</v>
      </c>
      <c r="CV365" s="720">
        <f t="shared" si="89"/>
        <v>4692.7952000000005</v>
      </c>
      <c r="CW365" s="720">
        <f t="shared" si="89"/>
        <v>4652.2541999999994</v>
      </c>
      <c r="CX365" s="720">
        <f t="shared" si="89"/>
        <v>4664.5882000000001</v>
      </c>
      <c r="CY365" s="721">
        <f t="shared" si="89"/>
        <v>4676.9222</v>
      </c>
      <c r="CZ365" s="721">
        <f t="shared" si="89"/>
        <v>0</v>
      </c>
      <c r="DA365" s="721">
        <f t="shared" si="89"/>
        <v>0</v>
      </c>
      <c r="DB365" s="721">
        <f t="shared" si="89"/>
        <v>0</v>
      </c>
      <c r="DC365" s="721">
        <f t="shared" si="89"/>
        <v>0</v>
      </c>
      <c r="DD365" s="721">
        <f t="shared" si="89"/>
        <v>0</v>
      </c>
      <c r="DE365" s="721">
        <f t="shared" si="89"/>
        <v>0</v>
      </c>
      <c r="DF365" s="721">
        <f t="shared" si="89"/>
        <v>0</v>
      </c>
      <c r="DG365" s="721">
        <f t="shared" si="89"/>
        <v>0</v>
      </c>
      <c r="DH365" s="721">
        <f t="shared" si="89"/>
        <v>0</v>
      </c>
      <c r="DI365" s="721">
        <f t="shared" si="89"/>
        <v>0</v>
      </c>
      <c r="DJ365" s="721">
        <f t="shared" si="89"/>
        <v>0</v>
      </c>
      <c r="DK365" s="721">
        <f t="shared" si="89"/>
        <v>0</v>
      </c>
      <c r="DL365" s="721">
        <f t="shared" si="89"/>
        <v>0</v>
      </c>
      <c r="DM365" s="721">
        <f t="shared" si="89"/>
        <v>0</v>
      </c>
      <c r="DN365" s="721">
        <f t="shared" si="89"/>
        <v>0</v>
      </c>
      <c r="DO365" s="721">
        <f t="shared" si="89"/>
        <v>0</v>
      </c>
      <c r="DP365" s="721">
        <f t="shared" si="89"/>
        <v>0</v>
      </c>
      <c r="DQ365" s="721">
        <f t="shared" si="89"/>
        <v>0</v>
      </c>
      <c r="DR365" s="721">
        <f t="shared" si="89"/>
        <v>0</v>
      </c>
      <c r="DS365" s="721">
        <f t="shared" si="89"/>
        <v>0</v>
      </c>
      <c r="DT365" s="721">
        <f t="shared" si="89"/>
        <v>0</v>
      </c>
      <c r="DU365" s="721">
        <f t="shared" si="89"/>
        <v>0</v>
      </c>
      <c r="DV365" s="721">
        <f t="shared" si="89"/>
        <v>0</v>
      </c>
      <c r="DW365" s="721">
        <f t="shared" si="89"/>
        <v>0</v>
      </c>
    </row>
    <row r="366" spans="2:127" ht="51" x14ac:dyDescent="0.2">
      <c r="B366" s="693"/>
      <c r="C366" s="830" t="s">
        <v>803</v>
      </c>
      <c r="D366" s="817" t="s">
        <v>804</v>
      </c>
      <c r="E366" s="818" t="s">
        <v>559</v>
      </c>
      <c r="F366" s="819" t="s">
        <v>752</v>
      </c>
      <c r="G366" s="820" t="s">
        <v>781</v>
      </c>
      <c r="H366" s="821" t="s">
        <v>495</v>
      </c>
      <c r="I366" s="822">
        <f>MAX(X366:AV366)</f>
        <v>18.510923804994874</v>
      </c>
      <c r="J366" s="821">
        <f>SUMPRODUCT($X$2:$CY$2,$X366:$CY366)*365</f>
        <v>167396.91240247601</v>
      </c>
      <c r="K366" s="821">
        <f>SUMPRODUCT($X$2:$CY$2,$X367:$CY367)+SUMPRODUCT($X$2:$CY$2,$X368:$CY368)+SUMPRODUCT($X$2:$CY$2,$X369:$CY369)</f>
        <v>79291.204856916273</v>
      </c>
      <c r="L366" s="821">
        <f>SUMPRODUCT($X$2:$CY$2,$X370:$CY370) +SUMPRODUCT($X$2:$CY$2,$X371:$CY371)</f>
        <v>0</v>
      </c>
      <c r="M366" s="821">
        <f>SUMPRODUCT($X$2:$CY$2,$X372:$CY372)</f>
        <v>0</v>
      </c>
      <c r="N366" s="821">
        <f>SUMPRODUCT($X$2:$CY$2,$X375:$CY375) +SUMPRODUCT($X$2:$CY$2,$X376:$CY376)</f>
        <v>0</v>
      </c>
      <c r="O366" s="821">
        <f>SUMPRODUCT($X$2:$CY$2,$X373:$CY373) +SUMPRODUCT($X$2:$CY$2,$X374:$CY374) +SUMPRODUCT($X$2:$CY$2,$X377:$CY377)</f>
        <v>0</v>
      </c>
      <c r="P366" s="821">
        <f>SUM(K366:O366)</f>
        <v>79291.204856916273</v>
      </c>
      <c r="Q366" s="821">
        <f>(SUM(K366:M366)*100000)/(J366*1000)</f>
        <v>47.367184805819306</v>
      </c>
      <c r="R366" s="823">
        <f>(P366*100000)/(J366*1000)</f>
        <v>47.367184805819306</v>
      </c>
      <c r="S366" s="824" t="s">
        <v>782</v>
      </c>
      <c r="T366" s="825" t="s">
        <v>782</v>
      </c>
      <c r="U366" s="778" t="s">
        <v>496</v>
      </c>
      <c r="V366" s="708" t="s">
        <v>124</v>
      </c>
      <c r="W366" s="779" t="s">
        <v>75</v>
      </c>
      <c r="X366" s="826"/>
      <c r="Y366" s="826">
        <v>3.5</v>
      </c>
      <c r="Z366" s="826">
        <v>7</v>
      </c>
      <c r="AA366" s="826">
        <v>9.5139595159660608</v>
      </c>
      <c r="AB366" s="826">
        <v>12.019086499826983</v>
      </c>
      <c r="AC366" s="826">
        <v>14.529781336115235</v>
      </c>
      <c r="AD366" s="826">
        <v>15.137321366968209</v>
      </c>
      <c r="AE366" s="826">
        <v>15.74419309862181</v>
      </c>
      <c r="AF366" s="826">
        <v>16.350386506588045</v>
      </c>
      <c r="AG366" s="826">
        <v>16.955891416011607</v>
      </c>
      <c r="AH366" s="826">
        <v>17.560697499414353</v>
      </c>
      <c r="AI366" s="826">
        <v>18.16479427440597</v>
      </c>
      <c r="AJ366" s="826">
        <v>18.510923804994874</v>
      </c>
      <c r="AK366" s="826">
        <v>18.510923804994874</v>
      </c>
      <c r="AL366" s="826">
        <v>18.510923804994874</v>
      </c>
      <c r="AM366" s="826">
        <v>18.510923804994874</v>
      </c>
      <c r="AN366" s="826">
        <v>18.510923804994874</v>
      </c>
      <c r="AO366" s="826">
        <v>18.510923804994874</v>
      </c>
      <c r="AP366" s="826">
        <v>18.510923804994874</v>
      </c>
      <c r="AQ366" s="826">
        <v>18.510923804994874</v>
      </c>
      <c r="AR366" s="826">
        <v>18.510923804994874</v>
      </c>
      <c r="AS366" s="826">
        <v>18.510923804994874</v>
      </c>
      <c r="AT366" s="826">
        <v>18.510923804994874</v>
      </c>
      <c r="AU366" s="826">
        <v>18.510923804994874</v>
      </c>
      <c r="AV366" s="826">
        <v>18.510923804994874</v>
      </c>
      <c r="AW366" s="826">
        <v>18.510923804994874</v>
      </c>
      <c r="AX366" s="826">
        <v>18.510923804994874</v>
      </c>
      <c r="AY366" s="826">
        <v>18.510923804994874</v>
      </c>
      <c r="AZ366" s="826">
        <v>18.510923804994874</v>
      </c>
      <c r="BA366" s="826">
        <v>18.510923804994874</v>
      </c>
      <c r="BB366" s="826">
        <v>18.510923804994874</v>
      </c>
      <c r="BC366" s="826">
        <v>18.510923804994874</v>
      </c>
      <c r="BD366" s="826">
        <v>18.510923804994874</v>
      </c>
      <c r="BE366" s="826">
        <v>18.510923804994874</v>
      </c>
      <c r="BF366" s="826">
        <v>18.510923804994874</v>
      </c>
      <c r="BG366" s="826">
        <v>18.510923804994874</v>
      </c>
      <c r="BH366" s="826">
        <v>18.510923804994874</v>
      </c>
      <c r="BI366" s="826">
        <v>18.510923804994874</v>
      </c>
      <c r="BJ366" s="826">
        <v>18.510923804994874</v>
      </c>
      <c r="BK366" s="826">
        <v>18.510923804994874</v>
      </c>
      <c r="BL366" s="826">
        <v>18.510923804994874</v>
      </c>
      <c r="BM366" s="826">
        <v>18.510923804994874</v>
      </c>
      <c r="BN366" s="826">
        <v>18.510923804994874</v>
      </c>
      <c r="BO366" s="826">
        <v>18.510923804994874</v>
      </c>
      <c r="BP366" s="826">
        <v>18.510923804994874</v>
      </c>
      <c r="BQ366" s="826">
        <v>18.510923804994874</v>
      </c>
      <c r="BR366" s="826">
        <v>18.510923804994874</v>
      </c>
      <c r="BS366" s="826">
        <v>18.510923804994874</v>
      </c>
      <c r="BT366" s="826">
        <v>18.510923804994874</v>
      </c>
      <c r="BU366" s="826">
        <v>18.510923804994874</v>
      </c>
      <c r="BV366" s="826">
        <v>18.510923804994874</v>
      </c>
      <c r="BW366" s="826">
        <v>18.510923804994874</v>
      </c>
      <c r="BX366" s="826">
        <v>18.510923804994874</v>
      </c>
      <c r="BY366" s="826">
        <v>18.510923804994874</v>
      </c>
      <c r="BZ366" s="826">
        <v>18.510923804994874</v>
      </c>
      <c r="CA366" s="826">
        <v>18.510923804994874</v>
      </c>
      <c r="CB366" s="826">
        <v>18.510923804994874</v>
      </c>
      <c r="CC366" s="826">
        <v>18.510923804994874</v>
      </c>
      <c r="CD366" s="826">
        <v>18.510923804994874</v>
      </c>
      <c r="CE366" s="826">
        <v>18.510923804994874</v>
      </c>
      <c r="CF366" s="826">
        <v>18.510923804994874</v>
      </c>
      <c r="CG366" s="826">
        <v>18.510923804994874</v>
      </c>
      <c r="CH366" s="826">
        <v>18.510923804994874</v>
      </c>
      <c r="CI366" s="826">
        <v>18.510923804994874</v>
      </c>
      <c r="CJ366" s="826">
        <v>18.510923804994874</v>
      </c>
      <c r="CK366" s="826">
        <v>18.510923804994874</v>
      </c>
      <c r="CL366" s="826">
        <v>18.510923804994874</v>
      </c>
      <c r="CM366" s="826">
        <v>18.510923804994874</v>
      </c>
      <c r="CN366" s="826">
        <v>18.510923804994874</v>
      </c>
      <c r="CO366" s="826">
        <v>18.510923804994874</v>
      </c>
      <c r="CP366" s="826">
        <v>18.510923804994874</v>
      </c>
      <c r="CQ366" s="826">
        <v>18.510923804994874</v>
      </c>
      <c r="CR366" s="826">
        <v>18.510923804994874</v>
      </c>
      <c r="CS366" s="826">
        <v>18.510923804994874</v>
      </c>
      <c r="CT366" s="826">
        <v>18.510923804994874</v>
      </c>
      <c r="CU366" s="826">
        <v>18.510923804994874</v>
      </c>
      <c r="CV366" s="826">
        <v>18.510923804994874</v>
      </c>
      <c r="CW366" s="826">
        <v>18.510923804994874</v>
      </c>
      <c r="CX366" s="826">
        <v>18.510923804994874</v>
      </c>
      <c r="CY366" s="832">
        <v>18.510923804994874</v>
      </c>
      <c r="CZ366" s="831"/>
      <c r="DA366" s="831"/>
      <c r="DB366" s="831"/>
      <c r="DC366" s="831"/>
      <c r="DD366" s="831"/>
      <c r="DE366" s="831"/>
      <c r="DF366" s="831"/>
      <c r="DG366" s="831"/>
      <c r="DH366" s="831"/>
      <c r="DI366" s="831"/>
      <c r="DJ366" s="831"/>
      <c r="DK366" s="831"/>
      <c r="DL366" s="831"/>
      <c r="DM366" s="831"/>
      <c r="DN366" s="831"/>
      <c r="DO366" s="831"/>
      <c r="DP366" s="831"/>
      <c r="DQ366" s="831"/>
      <c r="DR366" s="831"/>
      <c r="DS366" s="831"/>
      <c r="DT366" s="831"/>
      <c r="DU366" s="831"/>
      <c r="DV366" s="831"/>
      <c r="DW366" s="826"/>
    </row>
    <row r="367" spans="2:127" x14ac:dyDescent="0.2">
      <c r="B367" s="694"/>
      <c r="C367" s="695"/>
      <c r="D367" s="696"/>
      <c r="E367" s="697" t="s">
        <v>805</v>
      </c>
      <c r="F367" s="697"/>
      <c r="G367" s="696"/>
      <c r="H367" s="697"/>
      <c r="I367" s="697"/>
      <c r="J367" s="697"/>
      <c r="K367" s="697"/>
      <c r="L367" s="697"/>
      <c r="M367" s="697"/>
      <c r="N367" s="697"/>
      <c r="O367" s="697"/>
      <c r="P367" s="697"/>
      <c r="Q367" s="697"/>
      <c r="R367" s="698"/>
      <c r="S367" s="697"/>
      <c r="T367" s="697"/>
      <c r="U367" s="707" t="s">
        <v>497</v>
      </c>
      <c r="V367" s="708" t="s">
        <v>124</v>
      </c>
      <c r="W367" s="779" t="s">
        <v>498</v>
      </c>
      <c r="X367" s="826">
        <v>1234.2457364723389</v>
      </c>
      <c r="Y367" s="826">
        <v>1119.9828566502135</v>
      </c>
      <c r="Z367" s="826">
        <v>2775.1099836608814</v>
      </c>
      <c r="AA367" s="826">
        <v>2718.6804334667186</v>
      </c>
      <c r="AB367" s="826">
        <v>2659.3988186198098</v>
      </c>
      <c r="AC367" s="826">
        <v>2802.8061482208436</v>
      </c>
      <c r="AD367" s="826">
        <v>2793.9588879777862</v>
      </c>
      <c r="AE367" s="826">
        <v>741.75185703297609</v>
      </c>
      <c r="AF367" s="826">
        <v>833.54157233971262</v>
      </c>
      <c r="AG367" s="826">
        <v>933.23344511171194</v>
      </c>
      <c r="AH367" s="826">
        <v>1106.2583702929467</v>
      </c>
      <c r="AI367" s="826">
        <v>1162.7572905654274</v>
      </c>
      <c r="AJ367" s="826">
        <v>1052.6852064312775</v>
      </c>
      <c r="AK367" s="826">
        <v>1145.3128367877732</v>
      </c>
      <c r="AL367" s="826">
        <v>1239.7599775528549</v>
      </c>
      <c r="AM367" s="826">
        <v>1479.8232622150747</v>
      </c>
      <c r="AN367" s="826">
        <v>1581.4778322497098</v>
      </c>
      <c r="AO367" s="826">
        <v>1966.5984986650587</v>
      </c>
      <c r="AP367" s="826">
        <v>2176.5543440684264</v>
      </c>
      <c r="AQ367" s="826">
        <v>2396.0305125361879</v>
      </c>
      <c r="AR367" s="826">
        <v>2879.214615837388</v>
      </c>
      <c r="AS367" s="826">
        <v>3138.1422648324551</v>
      </c>
      <c r="AT367" s="826">
        <v>2494.9104406633664</v>
      </c>
      <c r="AU367" s="826">
        <v>2624.368212854687</v>
      </c>
      <c r="AV367" s="826">
        <v>2754.1194203862169</v>
      </c>
      <c r="AW367" s="826">
        <f>AV367</f>
        <v>2754.1194203862169</v>
      </c>
      <c r="AX367" s="826">
        <f t="shared" ref="AX367:CY367" si="90">AW367</f>
        <v>2754.1194203862169</v>
      </c>
      <c r="AY367" s="826">
        <f t="shared" si="90"/>
        <v>2754.1194203862169</v>
      </c>
      <c r="AZ367" s="826">
        <f t="shared" si="90"/>
        <v>2754.1194203862169</v>
      </c>
      <c r="BA367" s="826">
        <f t="shared" si="90"/>
        <v>2754.1194203862169</v>
      </c>
      <c r="BB367" s="826">
        <f t="shared" si="90"/>
        <v>2754.1194203862169</v>
      </c>
      <c r="BC367" s="826">
        <f t="shared" si="90"/>
        <v>2754.1194203862169</v>
      </c>
      <c r="BD367" s="826">
        <f t="shared" si="90"/>
        <v>2754.1194203862169</v>
      </c>
      <c r="BE367" s="826">
        <f t="shared" si="90"/>
        <v>2754.1194203862169</v>
      </c>
      <c r="BF367" s="826">
        <f t="shared" si="90"/>
        <v>2754.1194203862169</v>
      </c>
      <c r="BG367" s="826">
        <f t="shared" si="90"/>
        <v>2754.1194203862169</v>
      </c>
      <c r="BH367" s="826">
        <f t="shared" si="90"/>
        <v>2754.1194203862169</v>
      </c>
      <c r="BI367" s="826">
        <f t="shared" si="90"/>
        <v>2754.1194203862169</v>
      </c>
      <c r="BJ367" s="826">
        <f t="shared" si="90"/>
        <v>2754.1194203862169</v>
      </c>
      <c r="BK367" s="826">
        <f t="shared" si="90"/>
        <v>2754.1194203862169</v>
      </c>
      <c r="BL367" s="826">
        <f t="shared" si="90"/>
        <v>2754.1194203862169</v>
      </c>
      <c r="BM367" s="826">
        <f t="shared" si="90"/>
        <v>2754.1194203862169</v>
      </c>
      <c r="BN367" s="826">
        <f t="shared" si="90"/>
        <v>2754.1194203862169</v>
      </c>
      <c r="BO367" s="826">
        <f t="shared" si="90"/>
        <v>2754.1194203862169</v>
      </c>
      <c r="BP367" s="826">
        <f t="shared" si="90"/>
        <v>2754.1194203862169</v>
      </c>
      <c r="BQ367" s="826">
        <f t="shared" si="90"/>
        <v>2754.1194203862169</v>
      </c>
      <c r="BR367" s="826">
        <f t="shared" si="90"/>
        <v>2754.1194203862169</v>
      </c>
      <c r="BS367" s="826">
        <f t="shared" si="90"/>
        <v>2754.1194203862169</v>
      </c>
      <c r="BT367" s="826">
        <f t="shared" si="90"/>
        <v>2754.1194203862169</v>
      </c>
      <c r="BU367" s="826">
        <f t="shared" si="90"/>
        <v>2754.1194203862169</v>
      </c>
      <c r="BV367" s="826">
        <f t="shared" si="90"/>
        <v>2754.1194203862169</v>
      </c>
      <c r="BW367" s="826">
        <f t="shared" si="90"/>
        <v>2754.1194203862169</v>
      </c>
      <c r="BX367" s="826">
        <f t="shared" si="90"/>
        <v>2754.1194203862169</v>
      </c>
      <c r="BY367" s="826">
        <f t="shared" si="90"/>
        <v>2754.1194203862169</v>
      </c>
      <c r="BZ367" s="826">
        <f t="shared" si="90"/>
        <v>2754.1194203862169</v>
      </c>
      <c r="CA367" s="826">
        <f t="shared" si="90"/>
        <v>2754.1194203862169</v>
      </c>
      <c r="CB367" s="826">
        <f t="shared" si="90"/>
        <v>2754.1194203862169</v>
      </c>
      <c r="CC367" s="826">
        <f t="shared" si="90"/>
        <v>2754.1194203862169</v>
      </c>
      <c r="CD367" s="826">
        <f t="shared" si="90"/>
        <v>2754.1194203862169</v>
      </c>
      <c r="CE367" s="826">
        <f t="shared" si="90"/>
        <v>2754.1194203862169</v>
      </c>
      <c r="CF367" s="826">
        <f t="shared" si="90"/>
        <v>2754.1194203862169</v>
      </c>
      <c r="CG367" s="826">
        <f t="shared" si="90"/>
        <v>2754.1194203862169</v>
      </c>
      <c r="CH367" s="826">
        <f t="shared" si="90"/>
        <v>2754.1194203862169</v>
      </c>
      <c r="CI367" s="826">
        <f t="shared" si="90"/>
        <v>2754.1194203862169</v>
      </c>
      <c r="CJ367" s="826">
        <f t="shared" si="90"/>
        <v>2754.1194203862169</v>
      </c>
      <c r="CK367" s="826">
        <f t="shared" si="90"/>
        <v>2754.1194203862169</v>
      </c>
      <c r="CL367" s="826">
        <f t="shared" si="90"/>
        <v>2754.1194203862169</v>
      </c>
      <c r="CM367" s="826">
        <f t="shared" si="90"/>
        <v>2754.1194203862169</v>
      </c>
      <c r="CN367" s="826">
        <f t="shared" si="90"/>
        <v>2754.1194203862169</v>
      </c>
      <c r="CO367" s="826">
        <f t="shared" si="90"/>
        <v>2754.1194203862169</v>
      </c>
      <c r="CP367" s="826">
        <f t="shared" si="90"/>
        <v>2754.1194203862169</v>
      </c>
      <c r="CQ367" s="826">
        <f t="shared" si="90"/>
        <v>2754.1194203862169</v>
      </c>
      <c r="CR367" s="826">
        <f t="shared" si="90"/>
        <v>2754.1194203862169</v>
      </c>
      <c r="CS367" s="826">
        <f t="shared" si="90"/>
        <v>2754.1194203862169</v>
      </c>
      <c r="CT367" s="826">
        <f t="shared" si="90"/>
        <v>2754.1194203862169</v>
      </c>
      <c r="CU367" s="826">
        <f t="shared" si="90"/>
        <v>2754.1194203862169</v>
      </c>
      <c r="CV367" s="826">
        <f t="shared" si="90"/>
        <v>2754.1194203862169</v>
      </c>
      <c r="CW367" s="826">
        <f t="shared" si="90"/>
        <v>2754.1194203862169</v>
      </c>
      <c r="CX367" s="826">
        <f t="shared" si="90"/>
        <v>2754.1194203862169</v>
      </c>
      <c r="CY367" s="826">
        <f t="shared" si="90"/>
        <v>2754.1194203862169</v>
      </c>
      <c r="CZ367" s="831"/>
      <c r="DA367" s="831"/>
      <c r="DB367" s="831"/>
      <c r="DC367" s="831"/>
      <c r="DD367" s="831"/>
      <c r="DE367" s="831"/>
      <c r="DF367" s="831"/>
      <c r="DG367" s="831"/>
      <c r="DH367" s="831"/>
      <c r="DI367" s="831"/>
      <c r="DJ367" s="831"/>
      <c r="DK367" s="831"/>
      <c r="DL367" s="831"/>
      <c r="DM367" s="831"/>
      <c r="DN367" s="831"/>
      <c r="DO367" s="831"/>
      <c r="DP367" s="831"/>
      <c r="DQ367" s="831"/>
      <c r="DR367" s="831"/>
      <c r="DS367" s="831"/>
      <c r="DT367" s="831"/>
      <c r="DU367" s="831"/>
      <c r="DV367" s="831"/>
      <c r="DW367" s="826"/>
    </row>
    <row r="368" spans="2:127" x14ac:dyDescent="0.2">
      <c r="B368" s="699"/>
      <c r="C368" s="700"/>
      <c r="D368" s="701"/>
      <c r="E368" s="701"/>
      <c r="F368" s="701"/>
      <c r="G368" s="701"/>
      <c r="H368" s="701"/>
      <c r="I368" s="701"/>
      <c r="J368" s="701"/>
      <c r="K368" s="701"/>
      <c r="L368" s="701"/>
      <c r="M368" s="701"/>
      <c r="N368" s="701"/>
      <c r="O368" s="701"/>
      <c r="P368" s="701"/>
      <c r="Q368" s="701"/>
      <c r="R368" s="702"/>
      <c r="S368" s="701"/>
      <c r="T368" s="701"/>
      <c r="U368" s="707" t="s">
        <v>499</v>
      </c>
      <c r="V368" s="708" t="s">
        <v>124</v>
      </c>
      <c r="W368" s="779" t="s">
        <v>498</v>
      </c>
      <c r="X368" s="826"/>
      <c r="Y368" s="826"/>
      <c r="Z368" s="826"/>
      <c r="AA368" s="826"/>
      <c r="AB368" s="826"/>
      <c r="AC368" s="826"/>
      <c r="AD368" s="826"/>
      <c r="AE368" s="826"/>
      <c r="AF368" s="826"/>
      <c r="AG368" s="826"/>
      <c r="AH368" s="826"/>
      <c r="AI368" s="826"/>
      <c r="AJ368" s="826"/>
      <c r="AK368" s="826"/>
      <c r="AL368" s="826"/>
      <c r="AM368" s="826"/>
      <c r="AN368" s="826"/>
      <c r="AO368" s="826"/>
      <c r="AP368" s="826"/>
      <c r="AQ368" s="826"/>
      <c r="AR368" s="826"/>
      <c r="AS368" s="826"/>
      <c r="AT368" s="826"/>
      <c r="AU368" s="826"/>
      <c r="AV368" s="826"/>
      <c r="AW368" s="826"/>
      <c r="AX368" s="826"/>
      <c r="AY368" s="826"/>
      <c r="AZ368" s="826"/>
      <c r="BA368" s="826"/>
      <c r="BB368" s="826"/>
      <c r="BC368" s="826"/>
      <c r="BD368" s="826"/>
      <c r="BE368" s="826"/>
      <c r="BF368" s="826"/>
      <c r="BG368" s="826"/>
      <c r="BH368" s="826"/>
      <c r="BI368" s="826"/>
      <c r="BJ368" s="826"/>
      <c r="BK368" s="826"/>
      <c r="BL368" s="826"/>
      <c r="BM368" s="826"/>
      <c r="BN368" s="826"/>
      <c r="BO368" s="826"/>
      <c r="BP368" s="826"/>
      <c r="BQ368" s="826"/>
      <c r="BR368" s="826"/>
      <c r="BS368" s="826"/>
      <c r="BT368" s="826"/>
      <c r="BU368" s="826"/>
      <c r="BV368" s="826"/>
      <c r="BW368" s="826"/>
      <c r="BX368" s="826"/>
      <c r="BY368" s="826"/>
      <c r="BZ368" s="826"/>
      <c r="CA368" s="826"/>
      <c r="CB368" s="826"/>
      <c r="CC368" s="826"/>
      <c r="CD368" s="826"/>
      <c r="CE368" s="826"/>
      <c r="CF368" s="826"/>
      <c r="CG368" s="826"/>
      <c r="CH368" s="826"/>
      <c r="CI368" s="826"/>
      <c r="CJ368" s="826"/>
      <c r="CK368" s="826"/>
      <c r="CL368" s="826"/>
      <c r="CM368" s="826"/>
      <c r="CN368" s="826"/>
      <c r="CO368" s="826"/>
      <c r="CP368" s="826"/>
      <c r="CQ368" s="826"/>
      <c r="CR368" s="826"/>
      <c r="CS368" s="826"/>
      <c r="CT368" s="826"/>
      <c r="CU368" s="826"/>
      <c r="CV368" s="826"/>
      <c r="CW368" s="826"/>
      <c r="CX368" s="826"/>
      <c r="CY368" s="826"/>
      <c r="CZ368" s="831"/>
      <c r="DA368" s="831"/>
      <c r="DB368" s="831"/>
      <c r="DC368" s="831"/>
      <c r="DD368" s="831"/>
      <c r="DE368" s="831"/>
      <c r="DF368" s="831"/>
      <c r="DG368" s="831"/>
      <c r="DH368" s="831"/>
      <c r="DI368" s="831"/>
      <c r="DJ368" s="831"/>
      <c r="DK368" s="831"/>
      <c r="DL368" s="831"/>
      <c r="DM368" s="831"/>
      <c r="DN368" s="831"/>
      <c r="DO368" s="831"/>
      <c r="DP368" s="831"/>
      <c r="DQ368" s="831"/>
      <c r="DR368" s="831"/>
      <c r="DS368" s="831"/>
      <c r="DT368" s="831"/>
      <c r="DU368" s="831"/>
      <c r="DV368" s="831"/>
      <c r="DW368" s="826"/>
    </row>
    <row r="369" spans="2:128" x14ac:dyDescent="0.2">
      <c r="B369" s="699"/>
      <c r="C369" s="700"/>
      <c r="D369" s="701"/>
      <c r="E369" s="701"/>
      <c r="F369" s="701"/>
      <c r="G369" s="701"/>
      <c r="H369" s="701"/>
      <c r="I369" s="701"/>
      <c r="J369" s="701"/>
      <c r="K369" s="701"/>
      <c r="L369" s="701"/>
      <c r="M369" s="701"/>
      <c r="N369" s="701"/>
      <c r="O369" s="701"/>
      <c r="P369" s="701"/>
      <c r="Q369" s="701"/>
      <c r="R369" s="702"/>
      <c r="S369" s="701"/>
      <c r="T369" s="701"/>
      <c r="U369" s="707" t="s">
        <v>772</v>
      </c>
      <c r="V369" s="708" t="s">
        <v>124</v>
      </c>
      <c r="W369" s="779" t="s">
        <v>498</v>
      </c>
      <c r="X369" s="826">
        <v>44.432846513004208</v>
      </c>
      <c r="Y369" s="826">
        <v>84.752229352411902</v>
      </c>
      <c r="Z369" s="826">
        <v>184.65618876420365</v>
      </c>
      <c r="AA369" s="826">
        <v>282.52868436900553</v>
      </c>
      <c r="AB369" s="826">
        <v>378.26704183931872</v>
      </c>
      <c r="AC369" s="826">
        <v>479.16806317526914</v>
      </c>
      <c r="AD369" s="826">
        <v>579.7505831424694</v>
      </c>
      <c r="AE369" s="826">
        <v>606.45364999565652</v>
      </c>
      <c r="AF369" s="826">
        <v>636.46114659988621</v>
      </c>
      <c r="AG369" s="826">
        <v>636.46114659988621</v>
      </c>
      <c r="AH369" s="826">
        <v>636.46114659988621</v>
      </c>
      <c r="AI369" s="826">
        <v>636.46114659988621</v>
      </c>
      <c r="AJ369" s="826">
        <v>636.46114659988621</v>
      </c>
      <c r="AK369" s="826">
        <v>636.46114659988621</v>
      </c>
      <c r="AL369" s="826">
        <v>636.46114659988621</v>
      </c>
      <c r="AM369" s="826">
        <v>636.46114659988621</v>
      </c>
      <c r="AN369" s="826">
        <v>636.46114659988621</v>
      </c>
      <c r="AO369" s="826">
        <v>636.46114659988621</v>
      </c>
      <c r="AP369" s="826">
        <v>636.46114659988621</v>
      </c>
      <c r="AQ369" s="826">
        <v>636.46114659988621</v>
      </c>
      <c r="AR369" s="826">
        <v>636.46114659988621</v>
      </c>
      <c r="AS369" s="826">
        <v>636.46114659988621</v>
      </c>
      <c r="AT369" s="826">
        <v>636.46114659988621</v>
      </c>
      <c r="AU369" s="826">
        <v>636.46114659988621</v>
      </c>
      <c r="AV369" s="826">
        <v>636.46114659988621</v>
      </c>
      <c r="AW369" s="826">
        <v>636.46114659988621</v>
      </c>
      <c r="AX369" s="826">
        <v>636.46114659988621</v>
      </c>
      <c r="AY369" s="826">
        <v>636.46114659988621</v>
      </c>
      <c r="AZ369" s="826">
        <v>636.46114659988621</v>
      </c>
      <c r="BA369" s="826">
        <v>636.46114659988621</v>
      </c>
      <c r="BB369" s="826">
        <v>636.46114659988621</v>
      </c>
      <c r="BC369" s="826">
        <v>636.46114659988621</v>
      </c>
      <c r="BD369" s="826">
        <v>636.46114659988621</v>
      </c>
      <c r="BE369" s="826">
        <v>636.46114659988621</v>
      </c>
      <c r="BF369" s="826">
        <v>636.46114659988621</v>
      </c>
      <c r="BG369" s="826">
        <v>636.46114659988621</v>
      </c>
      <c r="BH369" s="826">
        <v>636.46114659988621</v>
      </c>
      <c r="BI369" s="826">
        <v>636.46114659988621</v>
      </c>
      <c r="BJ369" s="826">
        <v>636.46114659988621</v>
      </c>
      <c r="BK369" s="826">
        <v>636.46114659988621</v>
      </c>
      <c r="BL369" s="826">
        <v>636.46114659988621</v>
      </c>
      <c r="BM369" s="826">
        <v>636.46114659988621</v>
      </c>
      <c r="BN369" s="826">
        <v>636.46114659988621</v>
      </c>
      <c r="BO369" s="826">
        <v>636.46114659988621</v>
      </c>
      <c r="BP369" s="826">
        <v>636.46114659988621</v>
      </c>
      <c r="BQ369" s="826">
        <v>636.46114659988621</v>
      </c>
      <c r="BR369" s="826">
        <v>636.46114659988621</v>
      </c>
      <c r="BS369" s="826">
        <v>636.46114659988621</v>
      </c>
      <c r="BT369" s="826">
        <v>636.46114659988621</v>
      </c>
      <c r="BU369" s="826">
        <v>636.46114659988621</v>
      </c>
      <c r="BV369" s="826">
        <v>636.46114659988621</v>
      </c>
      <c r="BW369" s="826">
        <v>636.46114659988621</v>
      </c>
      <c r="BX369" s="826">
        <v>636.46114659988621</v>
      </c>
      <c r="BY369" s="826">
        <v>636.46114659988621</v>
      </c>
      <c r="BZ369" s="826">
        <v>636.46114659988621</v>
      </c>
      <c r="CA369" s="826">
        <v>636.46114659988621</v>
      </c>
      <c r="CB369" s="826">
        <v>636.46114659988621</v>
      </c>
      <c r="CC369" s="826">
        <v>636.46114659988621</v>
      </c>
      <c r="CD369" s="826">
        <v>636.46114659988621</v>
      </c>
      <c r="CE369" s="826">
        <v>636.46114659988621</v>
      </c>
      <c r="CF369" s="826">
        <v>636.46114659988621</v>
      </c>
      <c r="CG369" s="826">
        <v>636.46114659988621</v>
      </c>
      <c r="CH369" s="826">
        <v>636.46114659988621</v>
      </c>
      <c r="CI369" s="826">
        <v>636.46114659988621</v>
      </c>
      <c r="CJ369" s="826">
        <v>636.46114659988621</v>
      </c>
      <c r="CK369" s="826">
        <v>636.46114659988621</v>
      </c>
      <c r="CL369" s="826">
        <v>636.46114659988621</v>
      </c>
      <c r="CM369" s="826">
        <v>636.46114659988621</v>
      </c>
      <c r="CN369" s="826">
        <v>636.46114659988621</v>
      </c>
      <c r="CO369" s="826">
        <v>636.46114659988621</v>
      </c>
      <c r="CP369" s="826">
        <v>636.46114659988621</v>
      </c>
      <c r="CQ369" s="826">
        <v>636.46114659988621</v>
      </c>
      <c r="CR369" s="826">
        <v>636.46114659988621</v>
      </c>
      <c r="CS369" s="826">
        <v>636.46114659988621</v>
      </c>
      <c r="CT369" s="826">
        <v>636.46114659988621</v>
      </c>
      <c r="CU369" s="826">
        <v>636.46114659988621</v>
      </c>
      <c r="CV369" s="826">
        <v>636.46114659988621</v>
      </c>
      <c r="CW369" s="826">
        <v>636.46114659988621</v>
      </c>
      <c r="CX369" s="826">
        <v>636.46114659988621</v>
      </c>
      <c r="CY369" s="826">
        <v>636.46114659988621</v>
      </c>
      <c r="CZ369" s="831"/>
      <c r="DA369" s="831"/>
      <c r="DB369" s="831"/>
      <c r="DC369" s="831"/>
      <c r="DD369" s="831"/>
      <c r="DE369" s="831"/>
      <c r="DF369" s="831"/>
      <c r="DG369" s="831"/>
      <c r="DH369" s="831"/>
      <c r="DI369" s="831"/>
      <c r="DJ369" s="831"/>
      <c r="DK369" s="831"/>
      <c r="DL369" s="831"/>
      <c r="DM369" s="831"/>
      <c r="DN369" s="831"/>
      <c r="DO369" s="831"/>
      <c r="DP369" s="831"/>
      <c r="DQ369" s="831"/>
      <c r="DR369" s="831"/>
      <c r="DS369" s="831"/>
      <c r="DT369" s="831"/>
      <c r="DU369" s="831"/>
      <c r="DV369" s="831"/>
      <c r="DW369" s="826"/>
    </row>
    <row r="370" spans="2:128" x14ac:dyDescent="0.2">
      <c r="B370" s="703"/>
      <c r="C370" s="827"/>
      <c r="D370" s="809"/>
      <c r="E370" s="809"/>
      <c r="F370" s="809"/>
      <c r="G370" s="809"/>
      <c r="H370" s="809"/>
      <c r="I370" s="809"/>
      <c r="J370" s="809"/>
      <c r="K370" s="809"/>
      <c r="L370" s="809"/>
      <c r="M370" s="809"/>
      <c r="N370" s="809"/>
      <c r="O370" s="809"/>
      <c r="P370" s="809"/>
      <c r="Q370" s="809"/>
      <c r="R370" s="828"/>
      <c r="S370" s="809"/>
      <c r="T370" s="809"/>
      <c r="U370" s="707" t="s">
        <v>500</v>
      </c>
      <c r="V370" s="708" t="s">
        <v>124</v>
      </c>
      <c r="W370" s="709" t="s">
        <v>498</v>
      </c>
      <c r="X370" s="826"/>
      <c r="Y370" s="826"/>
      <c r="Z370" s="826"/>
      <c r="AA370" s="826"/>
      <c r="AB370" s="826"/>
      <c r="AC370" s="826"/>
      <c r="AD370" s="826"/>
      <c r="AE370" s="826"/>
      <c r="AF370" s="826"/>
      <c r="AG370" s="826"/>
      <c r="AH370" s="826"/>
      <c r="AI370" s="826"/>
      <c r="AJ370" s="826"/>
      <c r="AK370" s="826"/>
      <c r="AL370" s="826"/>
      <c r="AM370" s="826"/>
      <c r="AN370" s="826"/>
      <c r="AO370" s="826"/>
      <c r="AP370" s="826"/>
      <c r="AQ370" s="826"/>
      <c r="AR370" s="826"/>
      <c r="AS370" s="826"/>
      <c r="AT370" s="826"/>
      <c r="AU370" s="826"/>
      <c r="AV370" s="826"/>
      <c r="AW370" s="826"/>
      <c r="AX370" s="826"/>
      <c r="AY370" s="826"/>
      <c r="AZ370" s="826"/>
      <c r="BA370" s="826"/>
      <c r="BB370" s="826"/>
      <c r="BC370" s="826"/>
      <c r="BD370" s="826"/>
      <c r="BE370" s="826"/>
      <c r="BF370" s="826"/>
      <c r="BG370" s="826"/>
      <c r="BH370" s="826"/>
      <c r="BI370" s="826"/>
      <c r="BJ370" s="826"/>
      <c r="BK370" s="826"/>
      <c r="BL370" s="826"/>
      <c r="BM370" s="826"/>
      <c r="BN370" s="826"/>
      <c r="BO370" s="826"/>
      <c r="BP370" s="826"/>
      <c r="BQ370" s="826"/>
      <c r="BR370" s="826"/>
      <c r="BS370" s="826"/>
      <c r="BT370" s="826"/>
      <c r="BU370" s="826"/>
      <c r="BV370" s="826"/>
      <c r="BW370" s="826"/>
      <c r="BX370" s="826"/>
      <c r="BY370" s="826"/>
      <c r="BZ370" s="826"/>
      <c r="CA370" s="826"/>
      <c r="CB370" s="826"/>
      <c r="CC370" s="826"/>
      <c r="CD370" s="826"/>
      <c r="CE370" s="826"/>
      <c r="CF370" s="826"/>
      <c r="CG370" s="826"/>
      <c r="CH370" s="826"/>
      <c r="CI370" s="826"/>
      <c r="CJ370" s="826"/>
      <c r="CK370" s="826"/>
      <c r="CL370" s="826"/>
      <c r="CM370" s="826"/>
      <c r="CN370" s="826"/>
      <c r="CO370" s="826"/>
      <c r="CP370" s="826"/>
      <c r="CQ370" s="826"/>
      <c r="CR370" s="826"/>
      <c r="CS370" s="826"/>
      <c r="CT370" s="826"/>
      <c r="CU370" s="826"/>
      <c r="CV370" s="826"/>
      <c r="CW370" s="826"/>
      <c r="CX370" s="826"/>
      <c r="CY370" s="826"/>
      <c r="CZ370" s="831"/>
      <c r="DA370" s="831"/>
      <c r="DB370" s="831"/>
      <c r="DC370" s="831"/>
      <c r="DD370" s="831"/>
      <c r="DE370" s="831"/>
      <c r="DF370" s="831"/>
      <c r="DG370" s="831"/>
      <c r="DH370" s="831"/>
      <c r="DI370" s="831"/>
      <c r="DJ370" s="831"/>
      <c r="DK370" s="831"/>
      <c r="DL370" s="831"/>
      <c r="DM370" s="831"/>
      <c r="DN370" s="831"/>
      <c r="DO370" s="831"/>
      <c r="DP370" s="831"/>
      <c r="DQ370" s="831"/>
      <c r="DR370" s="831"/>
      <c r="DS370" s="831"/>
      <c r="DT370" s="831"/>
      <c r="DU370" s="831"/>
      <c r="DV370" s="831"/>
      <c r="DW370" s="826"/>
    </row>
    <row r="371" spans="2:128" x14ac:dyDescent="0.2">
      <c r="B371" s="704"/>
      <c r="C371" s="705"/>
      <c r="D371" s="651"/>
      <c r="E371" s="651"/>
      <c r="F371" s="651"/>
      <c r="G371" s="651"/>
      <c r="H371" s="651"/>
      <c r="I371" s="651"/>
      <c r="J371" s="651"/>
      <c r="K371" s="651"/>
      <c r="L371" s="651"/>
      <c r="M371" s="651"/>
      <c r="N371" s="651"/>
      <c r="O371" s="651"/>
      <c r="P371" s="651"/>
      <c r="Q371" s="651"/>
      <c r="R371" s="706"/>
      <c r="S371" s="651"/>
      <c r="T371" s="651"/>
      <c r="U371" s="707" t="s">
        <v>501</v>
      </c>
      <c r="V371" s="708" t="s">
        <v>124</v>
      </c>
      <c r="W371" s="709" t="s">
        <v>498</v>
      </c>
      <c r="X371" s="826"/>
      <c r="Y371" s="826"/>
      <c r="Z371" s="826"/>
      <c r="AA371" s="826"/>
      <c r="AB371" s="826"/>
      <c r="AC371" s="826"/>
      <c r="AD371" s="826"/>
      <c r="AE371" s="826"/>
      <c r="AF371" s="826"/>
      <c r="AG371" s="826"/>
      <c r="AH371" s="826"/>
      <c r="AI371" s="826"/>
      <c r="AJ371" s="826"/>
      <c r="AK371" s="826"/>
      <c r="AL371" s="826"/>
      <c r="AM371" s="826"/>
      <c r="AN371" s="826"/>
      <c r="AO371" s="826"/>
      <c r="AP371" s="826"/>
      <c r="AQ371" s="826"/>
      <c r="AR371" s="826"/>
      <c r="AS371" s="826"/>
      <c r="AT371" s="826"/>
      <c r="AU371" s="826"/>
      <c r="AV371" s="826"/>
      <c r="AW371" s="826"/>
      <c r="AX371" s="826"/>
      <c r="AY371" s="826"/>
      <c r="AZ371" s="826"/>
      <c r="BA371" s="826"/>
      <c r="BB371" s="826"/>
      <c r="BC371" s="826"/>
      <c r="BD371" s="826"/>
      <c r="BE371" s="826"/>
      <c r="BF371" s="826"/>
      <c r="BG371" s="826"/>
      <c r="BH371" s="826"/>
      <c r="BI371" s="826"/>
      <c r="BJ371" s="826"/>
      <c r="BK371" s="826"/>
      <c r="BL371" s="826"/>
      <c r="BM371" s="826"/>
      <c r="BN371" s="826"/>
      <c r="BO371" s="826"/>
      <c r="BP371" s="826"/>
      <c r="BQ371" s="826"/>
      <c r="BR371" s="826"/>
      <c r="BS371" s="826"/>
      <c r="BT371" s="826"/>
      <c r="BU371" s="826"/>
      <c r="BV371" s="826"/>
      <c r="BW371" s="826"/>
      <c r="BX371" s="826"/>
      <c r="BY371" s="826"/>
      <c r="BZ371" s="826"/>
      <c r="CA371" s="826"/>
      <c r="CB371" s="826"/>
      <c r="CC371" s="826"/>
      <c r="CD371" s="826"/>
      <c r="CE371" s="826"/>
      <c r="CF371" s="826"/>
      <c r="CG371" s="826"/>
      <c r="CH371" s="826"/>
      <c r="CI371" s="826"/>
      <c r="CJ371" s="826"/>
      <c r="CK371" s="826"/>
      <c r="CL371" s="826"/>
      <c r="CM371" s="826"/>
      <c r="CN371" s="826"/>
      <c r="CO371" s="826"/>
      <c r="CP371" s="826"/>
      <c r="CQ371" s="826"/>
      <c r="CR371" s="826"/>
      <c r="CS371" s="826"/>
      <c r="CT371" s="826"/>
      <c r="CU371" s="826"/>
      <c r="CV371" s="826"/>
      <c r="CW371" s="826"/>
      <c r="CX371" s="826"/>
      <c r="CY371" s="832"/>
      <c r="CZ371" s="831"/>
      <c r="DA371" s="826"/>
      <c r="DB371" s="826"/>
      <c r="DC371" s="826"/>
      <c r="DD371" s="826"/>
      <c r="DE371" s="826"/>
      <c r="DF371" s="826"/>
      <c r="DG371" s="826"/>
      <c r="DH371" s="826"/>
      <c r="DI371" s="826"/>
      <c r="DJ371" s="826"/>
      <c r="DK371" s="826"/>
      <c r="DL371" s="826"/>
      <c r="DM371" s="826"/>
      <c r="DN371" s="826"/>
      <c r="DO371" s="826"/>
      <c r="DP371" s="826"/>
      <c r="DQ371" s="826"/>
      <c r="DR371" s="826"/>
      <c r="DS371" s="826"/>
      <c r="DT371" s="826"/>
      <c r="DU371" s="826"/>
      <c r="DV371" s="826"/>
      <c r="DW371" s="826"/>
    </row>
    <row r="372" spans="2:128" x14ac:dyDescent="0.2">
      <c r="B372" s="704"/>
      <c r="C372" s="705"/>
      <c r="D372" s="651"/>
      <c r="E372" s="651"/>
      <c r="F372" s="651"/>
      <c r="G372" s="651"/>
      <c r="H372" s="651"/>
      <c r="I372" s="651"/>
      <c r="J372" s="651"/>
      <c r="K372" s="651"/>
      <c r="L372" s="651"/>
      <c r="M372" s="651"/>
      <c r="N372" s="651"/>
      <c r="O372" s="651"/>
      <c r="P372" s="651"/>
      <c r="Q372" s="651"/>
      <c r="R372" s="706"/>
      <c r="S372" s="651"/>
      <c r="T372" s="651"/>
      <c r="U372" s="710" t="s">
        <v>502</v>
      </c>
      <c r="V372" s="711" t="s">
        <v>124</v>
      </c>
      <c r="W372" s="709" t="s">
        <v>498</v>
      </c>
      <c r="X372" s="826"/>
      <c r="Y372" s="826"/>
      <c r="Z372" s="826"/>
      <c r="AA372" s="826"/>
      <c r="AB372" s="826"/>
      <c r="AC372" s="826"/>
      <c r="AD372" s="826"/>
      <c r="AE372" s="826"/>
      <c r="AF372" s="826"/>
      <c r="AG372" s="826"/>
      <c r="AH372" s="826"/>
      <c r="AI372" s="826"/>
      <c r="AJ372" s="826"/>
      <c r="AK372" s="826"/>
      <c r="AL372" s="826"/>
      <c r="AM372" s="826"/>
      <c r="AN372" s="826"/>
      <c r="AO372" s="826"/>
      <c r="AP372" s="826"/>
      <c r="AQ372" s="826"/>
      <c r="AR372" s="826"/>
      <c r="AS372" s="826"/>
      <c r="AT372" s="826"/>
      <c r="AU372" s="826"/>
      <c r="AV372" s="826"/>
      <c r="AW372" s="826"/>
      <c r="AX372" s="826"/>
      <c r="AY372" s="826"/>
      <c r="AZ372" s="826"/>
      <c r="BA372" s="826"/>
      <c r="BB372" s="826"/>
      <c r="BC372" s="826"/>
      <c r="BD372" s="826"/>
      <c r="BE372" s="826"/>
      <c r="BF372" s="826"/>
      <c r="BG372" s="826"/>
      <c r="BH372" s="826"/>
      <c r="BI372" s="826"/>
      <c r="BJ372" s="826"/>
      <c r="BK372" s="826"/>
      <c r="BL372" s="826"/>
      <c r="BM372" s="826"/>
      <c r="BN372" s="826"/>
      <c r="BO372" s="826"/>
      <c r="BP372" s="826"/>
      <c r="BQ372" s="826"/>
      <c r="BR372" s="826"/>
      <c r="BS372" s="826"/>
      <c r="BT372" s="826"/>
      <c r="BU372" s="826"/>
      <c r="BV372" s="826"/>
      <c r="BW372" s="826"/>
      <c r="BX372" s="826"/>
      <c r="BY372" s="826"/>
      <c r="BZ372" s="826"/>
      <c r="CA372" s="826"/>
      <c r="CB372" s="826"/>
      <c r="CC372" s="826"/>
      <c r="CD372" s="826"/>
      <c r="CE372" s="826"/>
      <c r="CF372" s="826"/>
      <c r="CG372" s="826"/>
      <c r="CH372" s="826"/>
      <c r="CI372" s="826"/>
      <c r="CJ372" s="826"/>
      <c r="CK372" s="826"/>
      <c r="CL372" s="826"/>
      <c r="CM372" s="826"/>
      <c r="CN372" s="826"/>
      <c r="CO372" s="826"/>
      <c r="CP372" s="826"/>
      <c r="CQ372" s="826"/>
      <c r="CR372" s="826"/>
      <c r="CS372" s="826"/>
      <c r="CT372" s="826"/>
      <c r="CU372" s="826"/>
      <c r="CV372" s="826"/>
      <c r="CW372" s="826"/>
      <c r="CX372" s="826"/>
      <c r="CY372" s="832"/>
      <c r="CZ372" s="831"/>
      <c r="DA372" s="826"/>
      <c r="DB372" s="826"/>
      <c r="DC372" s="826"/>
      <c r="DD372" s="826"/>
      <c r="DE372" s="826"/>
      <c r="DF372" s="826"/>
      <c r="DG372" s="826"/>
      <c r="DH372" s="826"/>
      <c r="DI372" s="826"/>
      <c r="DJ372" s="826"/>
      <c r="DK372" s="826"/>
      <c r="DL372" s="826"/>
      <c r="DM372" s="826"/>
      <c r="DN372" s="826"/>
      <c r="DO372" s="826"/>
      <c r="DP372" s="826"/>
      <c r="DQ372" s="826"/>
      <c r="DR372" s="826"/>
      <c r="DS372" s="826"/>
      <c r="DT372" s="826"/>
      <c r="DU372" s="826"/>
      <c r="DV372" s="826"/>
      <c r="DW372" s="826"/>
    </row>
    <row r="373" spans="2:128" x14ac:dyDescent="0.2">
      <c r="B373" s="704"/>
      <c r="C373" s="705"/>
      <c r="D373" s="651"/>
      <c r="E373" s="651"/>
      <c r="F373" s="651"/>
      <c r="G373" s="651"/>
      <c r="H373" s="651"/>
      <c r="I373" s="651"/>
      <c r="J373" s="651"/>
      <c r="K373" s="651"/>
      <c r="L373" s="651"/>
      <c r="M373" s="651"/>
      <c r="N373" s="651"/>
      <c r="O373" s="651"/>
      <c r="P373" s="651"/>
      <c r="Q373" s="651"/>
      <c r="R373" s="706"/>
      <c r="S373" s="651"/>
      <c r="T373" s="651"/>
      <c r="U373" s="707" t="s">
        <v>503</v>
      </c>
      <c r="V373" s="708" t="s">
        <v>124</v>
      </c>
      <c r="W373" s="709" t="s">
        <v>498</v>
      </c>
      <c r="X373" s="826"/>
      <c r="Y373" s="826"/>
      <c r="Z373" s="826"/>
      <c r="AA373" s="826"/>
      <c r="AB373" s="826"/>
      <c r="AC373" s="826"/>
      <c r="AD373" s="826"/>
      <c r="AE373" s="826"/>
      <c r="AF373" s="826"/>
      <c r="AG373" s="826"/>
      <c r="AH373" s="826"/>
      <c r="AI373" s="826"/>
      <c r="AJ373" s="826"/>
      <c r="AK373" s="826"/>
      <c r="AL373" s="826"/>
      <c r="AM373" s="826"/>
      <c r="AN373" s="826"/>
      <c r="AO373" s="826"/>
      <c r="AP373" s="826"/>
      <c r="AQ373" s="826"/>
      <c r="AR373" s="826"/>
      <c r="AS373" s="826"/>
      <c r="AT373" s="826"/>
      <c r="AU373" s="826"/>
      <c r="AV373" s="826"/>
      <c r="AW373" s="826"/>
      <c r="AX373" s="826"/>
      <c r="AY373" s="826"/>
      <c r="AZ373" s="826"/>
      <c r="BA373" s="826"/>
      <c r="BB373" s="826"/>
      <c r="BC373" s="826"/>
      <c r="BD373" s="826"/>
      <c r="BE373" s="826"/>
      <c r="BF373" s="826"/>
      <c r="BG373" s="826"/>
      <c r="BH373" s="826"/>
      <c r="BI373" s="826"/>
      <c r="BJ373" s="826"/>
      <c r="BK373" s="826"/>
      <c r="BL373" s="826"/>
      <c r="BM373" s="826"/>
      <c r="BN373" s="826"/>
      <c r="BO373" s="826"/>
      <c r="BP373" s="826"/>
      <c r="BQ373" s="826"/>
      <c r="BR373" s="826"/>
      <c r="BS373" s="826"/>
      <c r="BT373" s="826"/>
      <c r="BU373" s="826"/>
      <c r="BV373" s="826"/>
      <c r="BW373" s="826"/>
      <c r="BX373" s="826"/>
      <c r="BY373" s="826"/>
      <c r="BZ373" s="826"/>
      <c r="CA373" s="826"/>
      <c r="CB373" s="826"/>
      <c r="CC373" s="826"/>
      <c r="CD373" s="826"/>
      <c r="CE373" s="826"/>
      <c r="CF373" s="826"/>
      <c r="CG373" s="826"/>
      <c r="CH373" s="826"/>
      <c r="CI373" s="826"/>
      <c r="CJ373" s="826"/>
      <c r="CK373" s="826"/>
      <c r="CL373" s="826"/>
      <c r="CM373" s="826"/>
      <c r="CN373" s="826"/>
      <c r="CO373" s="826"/>
      <c r="CP373" s="826"/>
      <c r="CQ373" s="826"/>
      <c r="CR373" s="826"/>
      <c r="CS373" s="826"/>
      <c r="CT373" s="826"/>
      <c r="CU373" s="826"/>
      <c r="CV373" s="826"/>
      <c r="CW373" s="826"/>
      <c r="CX373" s="826"/>
      <c r="CY373" s="832"/>
      <c r="CZ373" s="831"/>
      <c r="DA373" s="826"/>
      <c r="DB373" s="826"/>
      <c r="DC373" s="826"/>
      <c r="DD373" s="826"/>
      <c r="DE373" s="826"/>
      <c r="DF373" s="826"/>
      <c r="DG373" s="826"/>
      <c r="DH373" s="826"/>
      <c r="DI373" s="826"/>
      <c r="DJ373" s="826"/>
      <c r="DK373" s="826"/>
      <c r="DL373" s="826"/>
      <c r="DM373" s="826"/>
      <c r="DN373" s="826"/>
      <c r="DO373" s="826"/>
      <c r="DP373" s="826"/>
      <c r="DQ373" s="826"/>
      <c r="DR373" s="826"/>
      <c r="DS373" s="826"/>
      <c r="DT373" s="826"/>
      <c r="DU373" s="826"/>
      <c r="DV373" s="826"/>
      <c r="DW373" s="826"/>
    </row>
    <row r="374" spans="2:128" x14ac:dyDescent="0.2">
      <c r="B374" s="829"/>
      <c r="C374" s="705"/>
      <c r="D374" s="651"/>
      <c r="E374" s="651"/>
      <c r="F374" s="651"/>
      <c r="G374" s="651"/>
      <c r="H374" s="651"/>
      <c r="I374" s="651"/>
      <c r="J374" s="651"/>
      <c r="K374" s="651"/>
      <c r="L374" s="651"/>
      <c r="M374" s="651"/>
      <c r="N374" s="651"/>
      <c r="O374" s="651"/>
      <c r="P374" s="651"/>
      <c r="Q374" s="651"/>
      <c r="R374" s="706"/>
      <c r="S374" s="651"/>
      <c r="T374" s="651"/>
      <c r="U374" s="707" t="s">
        <v>504</v>
      </c>
      <c r="V374" s="708" t="s">
        <v>124</v>
      </c>
      <c r="W374" s="709" t="s">
        <v>498</v>
      </c>
      <c r="X374" s="826"/>
      <c r="Y374" s="826"/>
      <c r="Z374" s="826"/>
      <c r="AA374" s="826"/>
      <c r="AB374" s="826"/>
      <c r="AC374" s="826"/>
      <c r="AD374" s="826"/>
      <c r="AE374" s="826"/>
      <c r="AF374" s="826"/>
      <c r="AG374" s="826"/>
      <c r="AH374" s="826"/>
      <c r="AI374" s="826"/>
      <c r="AJ374" s="826"/>
      <c r="AK374" s="826"/>
      <c r="AL374" s="826"/>
      <c r="AM374" s="826"/>
      <c r="AN374" s="826"/>
      <c r="AO374" s="826"/>
      <c r="AP374" s="826"/>
      <c r="AQ374" s="826"/>
      <c r="AR374" s="826"/>
      <c r="AS374" s="826"/>
      <c r="AT374" s="826"/>
      <c r="AU374" s="826"/>
      <c r="AV374" s="826"/>
      <c r="AW374" s="826"/>
      <c r="AX374" s="826"/>
      <c r="AY374" s="826"/>
      <c r="AZ374" s="826"/>
      <c r="BA374" s="826"/>
      <c r="BB374" s="826"/>
      <c r="BC374" s="826"/>
      <c r="BD374" s="826"/>
      <c r="BE374" s="826"/>
      <c r="BF374" s="826"/>
      <c r="BG374" s="826"/>
      <c r="BH374" s="826"/>
      <c r="BI374" s="826"/>
      <c r="BJ374" s="826"/>
      <c r="BK374" s="826"/>
      <c r="BL374" s="826"/>
      <c r="BM374" s="826"/>
      <c r="BN374" s="826"/>
      <c r="BO374" s="826"/>
      <c r="BP374" s="826"/>
      <c r="BQ374" s="826"/>
      <c r="BR374" s="826"/>
      <c r="BS374" s="826"/>
      <c r="BT374" s="826"/>
      <c r="BU374" s="826"/>
      <c r="BV374" s="826"/>
      <c r="BW374" s="826"/>
      <c r="BX374" s="826"/>
      <c r="BY374" s="826"/>
      <c r="BZ374" s="826"/>
      <c r="CA374" s="826"/>
      <c r="CB374" s="826"/>
      <c r="CC374" s="826"/>
      <c r="CD374" s="826"/>
      <c r="CE374" s="826"/>
      <c r="CF374" s="826"/>
      <c r="CG374" s="826"/>
      <c r="CH374" s="826"/>
      <c r="CI374" s="826"/>
      <c r="CJ374" s="826"/>
      <c r="CK374" s="826"/>
      <c r="CL374" s="826"/>
      <c r="CM374" s="826"/>
      <c r="CN374" s="826"/>
      <c r="CO374" s="826"/>
      <c r="CP374" s="826"/>
      <c r="CQ374" s="826"/>
      <c r="CR374" s="826"/>
      <c r="CS374" s="826"/>
      <c r="CT374" s="826"/>
      <c r="CU374" s="826"/>
      <c r="CV374" s="826"/>
      <c r="CW374" s="826"/>
      <c r="CX374" s="826"/>
      <c r="CY374" s="832"/>
      <c r="CZ374" s="831"/>
      <c r="DA374" s="826"/>
      <c r="DB374" s="826"/>
      <c r="DC374" s="826"/>
      <c r="DD374" s="826"/>
      <c r="DE374" s="826"/>
      <c r="DF374" s="826"/>
      <c r="DG374" s="826"/>
      <c r="DH374" s="826"/>
      <c r="DI374" s="826"/>
      <c r="DJ374" s="826"/>
      <c r="DK374" s="826"/>
      <c r="DL374" s="826"/>
      <c r="DM374" s="826"/>
      <c r="DN374" s="826"/>
      <c r="DO374" s="826"/>
      <c r="DP374" s="826"/>
      <c r="DQ374" s="826"/>
      <c r="DR374" s="826"/>
      <c r="DS374" s="826"/>
      <c r="DT374" s="826"/>
      <c r="DU374" s="826"/>
      <c r="DV374" s="826"/>
      <c r="DW374" s="826"/>
    </row>
    <row r="375" spans="2:128" x14ac:dyDescent="0.2">
      <c r="B375" s="829"/>
      <c r="C375" s="705"/>
      <c r="D375" s="651"/>
      <c r="E375" s="651"/>
      <c r="F375" s="651"/>
      <c r="G375" s="651"/>
      <c r="H375" s="651"/>
      <c r="I375" s="651"/>
      <c r="J375" s="651"/>
      <c r="K375" s="651"/>
      <c r="L375" s="651"/>
      <c r="M375" s="651"/>
      <c r="N375" s="651"/>
      <c r="O375" s="651"/>
      <c r="P375" s="651"/>
      <c r="Q375" s="651"/>
      <c r="R375" s="706"/>
      <c r="S375" s="651"/>
      <c r="T375" s="651"/>
      <c r="U375" s="707" t="s">
        <v>505</v>
      </c>
      <c r="V375" s="708" t="s">
        <v>124</v>
      </c>
      <c r="W375" s="709" t="s">
        <v>498</v>
      </c>
      <c r="X375" s="826"/>
      <c r="Y375" s="826"/>
      <c r="Z375" s="826"/>
      <c r="AA375" s="826"/>
      <c r="AB375" s="826"/>
      <c r="AC375" s="826"/>
      <c r="AD375" s="826"/>
      <c r="AE375" s="826"/>
      <c r="AF375" s="826"/>
      <c r="AG375" s="826"/>
      <c r="AH375" s="826"/>
      <c r="AI375" s="826"/>
      <c r="AJ375" s="826"/>
      <c r="AK375" s="826"/>
      <c r="AL375" s="826"/>
      <c r="AM375" s="826"/>
      <c r="AN375" s="826"/>
      <c r="AO375" s="826"/>
      <c r="AP375" s="826"/>
      <c r="AQ375" s="826"/>
      <c r="AR375" s="826"/>
      <c r="AS375" s="826"/>
      <c r="AT375" s="826"/>
      <c r="AU375" s="826"/>
      <c r="AV375" s="826"/>
      <c r="AW375" s="826"/>
      <c r="AX375" s="826"/>
      <c r="AY375" s="826"/>
      <c r="AZ375" s="826"/>
      <c r="BA375" s="826"/>
      <c r="BB375" s="826"/>
      <c r="BC375" s="826"/>
      <c r="BD375" s="826"/>
      <c r="BE375" s="826"/>
      <c r="BF375" s="826"/>
      <c r="BG375" s="826"/>
      <c r="BH375" s="826"/>
      <c r="BI375" s="826"/>
      <c r="BJ375" s="826"/>
      <c r="BK375" s="826"/>
      <c r="BL375" s="826"/>
      <c r="BM375" s="826"/>
      <c r="BN375" s="826"/>
      <c r="BO375" s="826"/>
      <c r="BP375" s="826"/>
      <c r="BQ375" s="826"/>
      <c r="BR375" s="826"/>
      <c r="BS375" s="826"/>
      <c r="BT375" s="826"/>
      <c r="BU375" s="826"/>
      <c r="BV375" s="826"/>
      <c r="BW375" s="826"/>
      <c r="BX375" s="826"/>
      <c r="BY375" s="826"/>
      <c r="BZ375" s="826"/>
      <c r="CA375" s="826"/>
      <c r="CB375" s="826"/>
      <c r="CC375" s="826"/>
      <c r="CD375" s="826"/>
      <c r="CE375" s="826"/>
      <c r="CF375" s="826"/>
      <c r="CG375" s="826"/>
      <c r="CH375" s="826"/>
      <c r="CI375" s="826"/>
      <c r="CJ375" s="826"/>
      <c r="CK375" s="826"/>
      <c r="CL375" s="826"/>
      <c r="CM375" s="826"/>
      <c r="CN375" s="826"/>
      <c r="CO375" s="826"/>
      <c r="CP375" s="826"/>
      <c r="CQ375" s="826"/>
      <c r="CR375" s="826"/>
      <c r="CS375" s="826"/>
      <c r="CT375" s="826"/>
      <c r="CU375" s="826"/>
      <c r="CV375" s="826"/>
      <c r="CW375" s="826"/>
      <c r="CX375" s="826"/>
      <c r="CY375" s="832"/>
      <c r="CZ375" s="831"/>
      <c r="DA375" s="826"/>
      <c r="DB375" s="826"/>
      <c r="DC375" s="826"/>
      <c r="DD375" s="826"/>
      <c r="DE375" s="826"/>
      <c r="DF375" s="826"/>
      <c r="DG375" s="826"/>
      <c r="DH375" s="826"/>
      <c r="DI375" s="826"/>
      <c r="DJ375" s="826"/>
      <c r="DK375" s="826"/>
      <c r="DL375" s="826"/>
      <c r="DM375" s="826"/>
      <c r="DN375" s="826"/>
      <c r="DO375" s="826"/>
      <c r="DP375" s="826"/>
      <c r="DQ375" s="826"/>
      <c r="DR375" s="826"/>
      <c r="DS375" s="826"/>
      <c r="DT375" s="826"/>
      <c r="DU375" s="826"/>
      <c r="DV375" s="826"/>
      <c r="DW375" s="826"/>
    </row>
    <row r="376" spans="2:128" x14ac:dyDescent="0.2">
      <c r="B376" s="829"/>
      <c r="C376" s="705"/>
      <c r="D376" s="651"/>
      <c r="E376" s="651"/>
      <c r="F376" s="651"/>
      <c r="G376" s="651"/>
      <c r="H376" s="651"/>
      <c r="I376" s="651"/>
      <c r="J376" s="651"/>
      <c r="K376" s="651"/>
      <c r="L376" s="651"/>
      <c r="M376" s="651"/>
      <c r="N376" s="651"/>
      <c r="O376" s="651"/>
      <c r="P376" s="651"/>
      <c r="Q376" s="651"/>
      <c r="R376" s="706"/>
      <c r="S376" s="651"/>
      <c r="T376" s="651"/>
      <c r="U376" s="707" t="s">
        <v>506</v>
      </c>
      <c r="V376" s="708" t="s">
        <v>124</v>
      </c>
      <c r="W376" s="709" t="s">
        <v>498</v>
      </c>
      <c r="X376" s="826"/>
      <c r="Y376" s="826"/>
      <c r="Z376" s="826"/>
      <c r="AA376" s="826"/>
      <c r="AB376" s="826"/>
      <c r="AC376" s="826"/>
      <c r="AD376" s="826"/>
      <c r="AE376" s="826"/>
      <c r="AF376" s="826"/>
      <c r="AG376" s="826"/>
      <c r="AH376" s="826"/>
      <c r="AI376" s="826"/>
      <c r="AJ376" s="826"/>
      <c r="AK376" s="826"/>
      <c r="AL376" s="826"/>
      <c r="AM376" s="826"/>
      <c r="AN376" s="826"/>
      <c r="AO376" s="826"/>
      <c r="AP376" s="826"/>
      <c r="AQ376" s="826"/>
      <c r="AR376" s="826"/>
      <c r="AS376" s="826"/>
      <c r="AT376" s="826"/>
      <c r="AU376" s="826"/>
      <c r="AV376" s="826"/>
      <c r="AW376" s="826"/>
      <c r="AX376" s="826"/>
      <c r="AY376" s="826"/>
      <c r="AZ376" s="826"/>
      <c r="BA376" s="826"/>
      <c r="BB376" s="826"/>
      <c r="BC376" s="826"/>
      <c r="BD376" s="826"/>
      <c r="BE376" s="826"/>
      <c r="BF376" s="826"/>
      <c r="BG376" s="826"/>
      <c r="BH376" s="826"/>
      <c r="BI376" s="826"/>
      <c r="BJ376" s="826"/>
      <c r="BK376" s="826"/>
      <c r="BL376" s="826"/>
      <c r="BM376" s="826"/>
      <c r="BN376" s="826"/>
      <c r="BO376" s="826"/>
      <c r="BP376" s="826"/>
      <c r="BQ376" s="826"/>
      <c r="BR376" s="826"/>
      <c r="BS376" s="826"/>
      <c r="BT376" s="826"/>
      <c r="BU376" s="826"/>
      <c r="BV376" s="826"/>
      <c r="BW376" s="826"/>
      <c r="BX376" s="826"/>
      <c r="BY376" s="826"/>
      <c r="BZ376" s="826"/>
      <c r="CA376" s="826"/>
      <c r="CB376" s="826"/>
      <c r="CC376" s="826"/>
      <c r="CD376" s="826"/>
      <c r="CE376" s="826"/>
      <c r="CF376" s="826"/>
      <c r="CG376" s="826"/>
      <c r="CH376" s="826"/>
      <c r="CI376" s="826"/>
      <c r="CJ376" s="826"/>
      <c r="CK376" s="826"/>
      <c r="CL376" s="826"/>
      <c r="CM376" s="826"/>
      <c r="CN376" s="826"/>
      <c r="CO376" s="826"/>
      <c r="CP376" s="826"/>
      <c r="CQ376" s="826"/>
      <c r="CR376" s="826"/>
      <c r="CS376" s="826"/>
      <c r="CT376" s="826"/>
      <c r="CU376" s="826"/>
      <c r="CV376" s="826"/>
      <c r="CW376" s="826"/>
      <c r="CX376" s="826"/>
      <c r="CY376" s="832"/>
      <c r="CZ376" s="831"/>
      <c r="DA376" s="826"/>
      <c r="DB376" s="826"/>
      <c r="DC376" s="826"/>
      <c r="DD376" s="826"/>
      <c r="DE376" s="826"/>
      <c r="DF376" s="826"/>
      <c r="DG376" s="826"/>
      <c r="DH376" s="826"/>
      <c r="DI376" s="826"/>
      <c r="DJ376" s="826"/>
      <c r="DK376" s="826"/>
      <c r="DL376" s="826"/>
      <c r="DM376" s="826"/>
      <c r="DN376" s="826"/>
      <c r="DO376" s="826"/>
      <c r="DP376" s="826"/>
      <c r="DQ376" s="826"/>
      <c r="DR376" s="826"/>
      <c r="DS376" s="826"/>
      <c r="DT376" s="826"/>
      <c r="DU376" s="826"/>
      <c r="DV376" s="826"/>
      <c r="DW376" s="826"/>
    </row>
    <row r="377" spans="2:128" x14ac:dyDescent="0.2">
      <c r="B377" s="829"/>
      <c r="C377" s="705"/>
      <c r="D377" s="651"/>
      <c r="E377" s="651"/>
      <c r="F377" s="651"/>
      <c r="G377" s="651"/>
      <c r="H377" s="651"/>
      <c r="I377" s="651"/>
      <c r="J377" s="651"/>
      <c r="K377" s="651"/>
      <c r="L377" s="651"/>
      <c r="M377" s="651"/>
      <c r="N377" s="651"/>
      <c r="O377" s="651"/>
      <c r="P377" s="651"/>
      <c r="Q377" s="651"/>
      <c r="R377" s="706"/>
      <c r="S377" s="651"/>
      <c r="T377" s="651"/>
      <c r="U377" s="712" t="s">
        <v>507</v>
      </c>
      <c r="V377" s="708" t="s">
        <v>124</v>
      </c>
      <c r="W377" s="709" t="s">
        <v>498</v>
      </c>
      <c r="X377" s="833"/>
      <c r="Y377" s="833"/>
      <c r="Z377" s="833"/>
      <c r="AA377" s="833"/>
      <c r="AB377" s="833"/>
      <c r="AC377" s="833"/>
      <c r="AD377" s="833"/>
      <c r="AE377" s="833"/>
      <c r="AF377" s="833"/>
      <c r="AG377" s="833"/>
      <c r="AH377" s="833"/>
      <c r="AI377" s="833"/>
      <c r="AJ377" s="833"/>
      <c r="AK377" s="833"/>
      <c r="AL377" s="833"/>
      <c r="AM377" s="833"/>
      <c r="AN377" s="833"/>
      <c r="AO377" s="833"/>
      <c r="AP377" s="833"/>
      <c r="AQ377" s="833"/>
      <c r="AR377" s="833"/>
      <c r="AS377" s="833"/>
      <c r="AT377" s="833"/>
      <c r="AU377" s="833"/>
      <c r="AV377" s="833"/>
      <c r="AW377" s="833"/>
      <c r="AX377" s="833"/>
      <c r="AY377" s="833"/>
      <c r="AZ377" s="833"/>
      <c r="BA377" s="833"/>
      <c r="BB377" s="833"/>
      <c r="BC377" s="833"/>
      <c r="BD377" s="833"/>
      <c r="BE377" s="833"/>
      <c r="BF377" s="833"/>
      <c r="BG377" s="833"/>
      <c r="BH377" s="833"/>
      <c r="BI377" s="833"/>
      <c r="BJ377" s="833"/>
      <c r="BK377" s="833"/>
      <c r="BL377" s="833"/>
      <c r="BM377" s="833"/>
      <c r="BN377" s="833"/>
      <c r="BO377" s="833"/>
      <c r="BP377" s="833"/>
      <c r="BQ377" s="833"/>
      <c r="BR377" s="833"/>
      <c r="BS377" s="833"/>
      <c r="BT377" s="833"/>
      <c r="BU377" s="833"/>
      <c r="BV377" s="833"/>
      <c r="BW377" s="833"/>
      <c r="BX377" s="833"/>
      <c r="BY377" s="833"/>
      <c r="BZ377" s="833"/>
      <c r="CA377" s="833"/>
      <c r="CB377" s="833"/>
      <c r="CC377" s="833"/>
      <c r="CD377" s="833"/>
      <c r="CE377" s="833"/>
      <c r="CF377" s="833"/>
      <c r="CG377" s="833"/>
      <c r="CH377" s="833"/>
      <c r="CI377" s="833"/>
      <c r="CJ377" s="833"/>
      <c r="CK377" s="833"/>
      <c r="CL377" s="833"/>
      <c r="CM377" s="833"/>
      <c r="CN377" s="833"/>
      <c r="CO377" s="833"/>
      <c r="CP377" s="833"/>
      <c r="CQ377" s="833"/>
      <c r="CR377" s="833"/>
      <c r="CS377" s="833"/>
      <c r="CT377" s="833"/>
      <c r="CU377" s="833"/>
      <c r="CV377" s="833"/>
      <c r="CW377" s="833"/>
      <c r="CX377" s="833"/>
      <c r="CY377" s="832"/>
      <c r="CZ377" s="831"/>
      <c r="DA377" s="833"/>
      <c r="DB377" s="833"/>
      <c r="DC377" s="833"/>
      <c r="DD377" s="833"/>
      <c r="DE377" s="833"/>
      <c r="DF377" s="833"/>
      <c r="DG377" s="833"/>
      <c r="DH377" s="833"/>
      <c r="DI377" s="833"/>
      <c r="DJ377" s="833"/>
      <c r="DK377" s="833"/>
      <c r="DL377" s="833"/>
      <c r="DM377" s="833"/>
      <c r="DN377" s="833"/>
      <c r="DO377" s="833"/>
      <c r="DP377" s="833"/>
      <c r="DQ377" s="833"/>
      <c r="DR377" s="833"/>
      <c r="DS377" s="833"/>
      <c r="DT377" s="833"/>
      <c r="DU377" s="833"/>
      <c r="DV377" s="833"/>
      <c r="DW377" s="833"/>
    </row>
    <row r="378" spans="2:128" ht="15.75" thickBot="1" x14ac:dyDescent="0.25">
      <c r="B378" s="713"/>
      <c r="C378" s="714"/>
      <c r="D378" s="715"/>
      <c r="E378" s="715"/>
      <c r="F378" s="715"/>
      <c r="G378" s="715"/>
      <c r="H378" s="715"/>
      <c r="I378" s="715"/>
      <c r="J378" s="715"/>
      <c r="K378" s="715"/>
      <c r="L378" s="715"/>
      <c r="M378" s="715"/>
      <c r="N378" s="715"/>
      <c r="O378" s="715"/>
      <c r="P378" s="715"/>
      <c r="Q378" s="715"/>
      <c r="R378" s="716"/>
      <c r="S378" s="715"/>
      <c r="T378" s="715"/>
      <c r="U378" s="717" t="s">
        <v>127</v>
      </c>
      <c r="V378" s="718" t="s">
        <v>508</v>
      </c>
      <c r="W378" s="719" t="s">
        <v>498</v>
      </c>
      <c r="X378" s="720">
        <f>SUM(X367:X377)</f>
        <v>1278.6785829853432</v>
      </c>
      <c r="Y378" s="720">
        <f t="shared" ref="Y378:CJ378" si="91">SUM(Y367:Y377)</f>
        <v>1204.7350860026254</v>
      </c>
      <c r="Z378" s="720">
        <f t="shared" si="91"/>
        <v>2959.7661724250852</v>
      </c>
      <c r="AA378" s="720">
        <f t="shared" si="91"/>
        <v>3001.2091178357241</v>
      </c>
      <c r="AB378" s="720">
        <f t="shared" si="91"/>
        <v>3037.6658604591285</v>
      </c>
      <c r="AC378" s="720">
        <f t="shared" si="91"/>
        <v>3281.9742113961129</v>
      </c>
      <c r="AD378" s="720">
        <f t="shared" si="91"/>
        <v>3373.7094711202553</v>
      </c>
      <c r="AE378" s="720">
        <f t="shared" si="91"/>
        <v>1348.2055070286326</v>
      </c>
      <c r="AF378" s="720">
        <f t="shared" si="91"/>
        <v>1470.0027189395987</v>
      </c>
      <c r="AG378" s="720">
        <f t="shared" si="91"/>
        <v>1569.6945917115982</v>
      </c>
      <c r="AH378" s="720">
        <f t="shared" si="91"/>
        <v>1742.7195168928329</v>
      </c>
      <c r="AI378" s="720">
        <f t="shared" si="91"/>
        <v>1799.2184371653136</v>
      </c>
      <c r="AJ378" s="720">
        <f t="shared" si="91"/>
        <v>1689.1463530311637</v>
      </c>
      <c r="AK378" s="720">
        <f t="shared" si="91"/>
        <v>1781.7739833876594</v>
      </c>
      <c r="AL378" s="720">
        <f t="shared" si="91"/>
        <v>1876.2211241527411</v>
      </c>
      <c r="AM378" s="720">
        <f t="shared" si="91"/>
        <v>2116.2844088149609</v>
      </c>
      <c r="AN378" s="720">
        <f t="shared" si="91"/>
        <v>2217.938978849596</v>
      </c>
      <c r="AO378" s="720">
        <f t="shared" si="91"/>
        <v>2603.0596452649452</v>
      </c>
      <c r="AP378" s="720">
        <f t="shared" si="91"/>
        <v>2813.0154906683129</v>
      </c>
      <c r="AQ378" s="720">
        <f t="shared" si="91"/>
        <v>3032.4916591360743</v>
      </c>
      <c r="AR378" s="720">
        <f t="shared" si="91"/>
        <v>3515.675762437274</v>
      </c>
      <c r="AS378" s="720">
        <f t="shared" si="91"/>
        <v>3774.6034114323411</v>
      </c>
      <c r="AT378" s="720">
        <f t="shared" si="91"/>
        <v>3131.3715872632529</v>
      </c>
      <c r="AU378" s="720">
        <f t="shared" si="91"/>
        <v>3260.829359454573</v>
      </c>
      <c r="AV378" s="720">
        <f t="shared" si="91"/>
        <v>3390.5805669861029</v>
      </c>
      <c r="AW378" s="720">
        <f t="shared" si="91"/>
        <v>3390.5805669861029</v>
      </c>
      <c r="AX378" s="720">
        <f t="shared" si="91"/>
        <v>3390.5805669861029</v>
      </c>
      <c r="AY378" s="720">
        <f t="shared" si="91"/>
        <v>3390.5805669861029</v>
      </c>
      <c r="AZ378" s="720">
        <f t="shared" si="91"/>
        <v>3390.5805669861029</v>
      </c>
      <c r="BA378" s="720">
        <f t="shared" si="91"/>
        <v>3390.5805669861029</v>
      </c>
      <c r="BB378" s="720">
        <f t="shared" si="91"/>
        <v>3390.5805669861029</v>
      </c>
      <c r="BC378" s="720">
        <f t="shared" si="91"/>
        <v>3390.5805669861029</v>
      </c>
      <c r="BD378" s="720">
        <f t="shared" si="91"/>
        <v>3390.5805669861029</v>
      </c>
      <c r="BE378" s="720">
        <f t="shared" si="91"/>
        <v>3390.5805669861029</v>
      </c>
      <c r="BF378" s="720">
        <f t="shared" si="91"/>
        <v>3390.5805669861029</v>
      </c>
      <c r="BG378" s="720">
        <f t="shared" si="91"/>
        <v>3390.5805669861029</v>
      </c>
      <c r="BH378" s="720">
        <f t="shared" si="91"/>
        <v>3390.5805669861029</v>
      </c>
      <c r="BI378" s="720">
        <f t="shared" si="91"/>
        <v>3390.5805669861029</v>
      </c>
      <c r="BJ378" s="720">
        <f t="shared" si="91"/>
        <v>3390.5805669861029</v>
      </c>
      <c r="BK378" s="720">
        <f t="shared" si="91"/>
        <v>3390.5805669861029</v>
      </c>
      <c r="BL378" s="720">
        <f t="shared" si="91"/>
        <v>3390.5805669861029</v>
      </c>
      <c r="BM378" s="720">
        <f t="shared" si="91"/>
        <v>3390.5805669861029</v>
      </c>
      <c r="BN378" s="720">
        <f t="shared" si="91"/>
        <v>3390.5805669861029</v>
      </c>
      <c r="BO378" s="720">
        <f t="shared" si="91"/>
        <v>3390.5805669861029</v>
      </c>
      <c r="BP378" s="720">
        <f t="shared" si="91"/>
        <v>3390.5805669861029</v>
      </c>
      <c r="BQ378" s="720">
        <f t="shared" si="91"/>
        <v>3390.5805669861029</v>
      </c>
      <c r="BR378" s="720">
        <f t="shared" si="91"/>
        <v>3390.5805669861029</v>
      </c>
      <c r="BS378" s="720">
        <f t="shared" si="91"/>
        <v>3390.5805669861029</v>
      </c>
      <c r="BT378" s="720">
        <f t="shared" si="91"/>
        <v>3390.5805669861029</v>
      </c>
      <c r="BU378" s="720">
        <f t="shared" si="91"/>
        <v>3390.5805669861029</v>
      </c>
      <c r="BV378" s="720">
        <f t="shared" si="91"/>
        <v>3390.5805669861029</v>
      </c>
      <c r="BW378" s="720">
        <f t="shared" si="91"/>
        <v>3390.5805669861029</v>
      </c>
      <c r="BX378" s="720">
        <f t="shared" si="91"/>
        <v>3390.5805669861029</v>
      </c>
      <c r="BY378" s="720">
        <f t="shared" si="91"/>
        <v>3390.5805669861029</v>
      </c>
      <c r="BZ378" s="720">
        <f t="shared" si="91"/>
        <v>3390.5805669861029</v>
      </c>
      <c r="CA378" s="720">
        <f t="shared" si="91"/>
        <v>3390.5805669861029</v>
      </c>
      <c r="CB378" s="720">
        <f t="shared" si="91"/>
        <v>3390.5805669861029</v>
      </c>
      <c r="CC378" s="720">
        <f t="shared" si="91"/>
        <v>3390.5805669861029</v>
      </c>
      <c r="CD378" s="720">
        <f t="shared" si="91"/>
        <v>3390.5805669861029</v>
      </c>
      <c r="CE378" s="720">
        <f t="shared" si="91"/>
        <v>3390.5805669861029</v>
      </c>
      <c r="CF378" s="720">
        <f t="shared" si="91"/>
        <v>3390.5805669861029</v>
      </c>
      <c r="CG378" s="720">
        <f t="shared" si="91"/>
        <v>3390.5805669861029</v>
      </c>
      <c r="CH378" s="720">
        <f t="shared" si="91"/>
        <v>3390.5805669861029</v>
      </c>
      <c r="CI378" s="720">
        <f t="shared" si="91"/>
        <v>3390.5805669861029</v>
      </c>
      <c r="CJ378" s="720">
        <f t="shared" si="91"/>
        <v>3390.5805669861029</v>
      </c>
      <c r="CK378" s="720">
        <f t="shared" ref="CK378:DW378" si="92">SUM(CK367:CK377)</f>
        <v>3390.5805669861029</v>
      </c>
      <c r="CL378" s="720">
        <f t="shared" si="92"/>
        <v>3390.5805669861029</v>
      </c>
      <c r="CM378" s="720">
        <f t="shared" si="92"/>
        <v>3390.5805669861029</v>
      </c>
      <c r="CN378" s="720">
        <f t="shared" si="92"/>
        <v>3390.5805669861029</v>
      </c>
      <c r="CO378" s="720">
        <f t="shared" si="92"/>
        <v>3390.5805669861029</v>
      </c>
      <c r="CP378" s="720">
        <f t="shared" si="92"/>
        <v>3390.5805669861029</v>
      </c>
      <c r="CQ378" s="720">
        <f t="shared" si="92"/>
        <v>3390.5805669861029</v>
      </c>
      <c r="CR378" s="720">
        <f t="shared" si="92"/>
        <v>3390.5805669861029</v>
      </c>
      <c r="CS378" s="720">
        <f t="shared" si="92"/>
        <v>3390.5805669861029</v>
      </c>
      <c r="CT378" s="720">
        <f t="shared" si="92"/>
        <v>3390.5805669861029</v>
      </c>
      <c r="CU378" s="720">
        <f t="shared" si="92"/>
        <v>3390.5805669861029</v>
      </c>
      <c r="CV378" s="720">
        <f t="shared" si="92"/>
        <v>3390.5805669861029</v>
      </c>
      <c r="CW378" s="720">
        <f t="shared" si="92"/>
        <v>3390.5805669861029</v>
      </c>
      <c r="CX378" s="720">
        <f t="shared" si="92"/>
        <v>3390.5805669861029</v>
      </c>
      <c r="CY378" s="721">
        <f t="shared" si="92"/>
        <v>3390.5805669861029</v>
      </c>
      <c r="CZ378" s="721">
        <f t="shared" si="92"/>
        <v>0</v>
      </c>
      <c r="DA378" s="721">
        <f t="shared" si="92"/>
        <v>0</v>
      </c>
      <c r="DB378" s="721">
        <f t="shared" si="92"/>
        <v>0</v>
      </c>
      <c r="DC378" s="721">
        <f t="shared" si="92"/>
        <v>0</v>
      </c>
      <c r="DD378" s="721">
        <f t="shared" si="92"/>
        <v>0</v>
      </c>
      <c r="DE378" s="721">
        <f t="shared" si="92"/>
        <v>0</v>
      </c>
      <c r="DF378" s="721">
        <f t="shared" si="92"/>
        <v>0</v>
      </c>
      <c r="DG378" s="721">
        <f t="shared" si="92"/>
        <v>0</v>
      </c>
      <c r="DH378" s="721">
        <f t="shared" si="92"/>
        <v>0</v>
      </c>
      <c r="DI378" s="721">
        <f t="shared" si="92"/>
        <v>0</v>
      </c>
      <c r="DJ378" s="721">
        <f t="shared" si="92"/>
        <v>0</v>
      </c>
      <c r="DK378" s="721">
        <f t="shared" si="92"/>
        <v>0</v>
      </c>
      <c r="DL378" s="721">
        <f t="shared" si="92"/>
        <v>0</v>
      </c>
      <c r="DM378" s="721">
        <f t="shared" si="92"/>
        <v>0</v>
      </c>
      <c r="DN378" s="721">
        <f t="shared" si="92"/>
        <v>0</v>
      </c>
      <c r="DO378" s="721">
        <f t="shared" si="92"/>
        <v>0</v>
      </c>
      <c r="DP378" s="721">
        <f t="shared" si="92"/>
        <v>0</v>
      </c>
      <c r="DQ378" s="721">
        <f t="shared" si="92"/>
        <v>0</v>
      </c>
      <c r="DR378" s="721">
        <f t="shared" si="92"/>
        <v>0</v>
      </c>
      <c r="DS378" s="721">
        <f t="shared" si="92"/>
        <v>0</v>
      </c>
      <c r="DT378" s="721">
        <f t="shared" si="92"/>
        <v>0</v>
      </c>
      <c r="DU378" s="721">
        <f t="shared" si="92"/>
        <v>0</v>
      </c>
      <c r="DV378" s="721">
        <f t="shared" si="92"/>
        <v>0</v>
      </c>
      <c r="DW378" s="721">
        <f t="shared" si="92"/>
        <v>0</v>
      </c>
    </row>
    <row r="379" spans="2:128" x14ac:dyDescent="0.2">
      <c r="B379" s="685" t="s">
        <v>513</v>
      </c>
      <c r="C379" s="815" t="s">
        <v>514</v>
      </c>
      <c r="D379" s="680"/>
      <c r="E379" s="680"/>
      <c r="F379" s="680"/>
      <c r="G379" s="680"/>
      <c r="H379" s="680"/>
      <c r="I379" s="680"/>
      <c r="J379" s="680"/>
      <c r="K379" s="680"/>
      <c r="L379" s="680"/>
      <c r="M379" s="680"/>
      <c r="N379" s="680"/>
      <c r="O379" s="680"/>
      <c r="P379" s="680"/>
      <c r="Q379" s="680"/>
      <c r="R379" s="681"/>
      <c r="S379" s="722"/>
      <c r="T379" s="681"/>
      <c r="U379" s="722"/>
      <c r="V379" s="680"/>
      <c r="W379" s="680"/>
      <c r="X379" s="679">
        <f t="shared" ref="X379:BC379" si="93">SUMIF($C:$C,"59.2x",X:X)</f>
        <v>0</v>
      </c>
      <c r="Y379" s="679">
        <f t="shared" si="93"/>
        <v>0</v>
      </c>
      <c r="Z379" s="679">
        <f t="shared" si="93"/>
        <v>0</v>
      </c>
      <c r="AA379" s="679">
        <f t="shared" si="93"/>
        <v>0</v>
      </c>
      <c r="AB379" s="679">
        <f t="shared" si="93"/>
        <v>0</v>
      </c>
      <c r="AC379" s="679">
        <f t="shared" si="93"/>
        <v>0</v>
      </c>
      <c r="AD379" s="679">
        <f t="shared" si="93"/>
        <v>0</v>
      </c>
      <c r="AE379" s="679">
        <f t="shared" si="93"/>
        <v>0</v>
      </c>
      <c r="AF379" s="679">
        <f t="shared" si="93"/>
        <v>0</v>
      </c>
      <c r="AG379" s="679">
        <f t="shared" si="93"/>
        <v>0</v>
      </c>
      <c r="AH379" s="679">
        <f t="shared" si="93"/>
        <v>0</v>
      </c>
      <c r="AI379" s="679">
        <f t="shared" si="93"/>
        <v>0</v>
      </c>
      <c r="AJ379" s="679">
        <f t="shared" si="93"/>
        <v>0</v>
      </c>
      <c r="AK379" s="679">
        <f t="shared" si="93"/>
        <v>0</v>
      </c>
      <c r="AL379" s="679">
        <f t="shared" si="93"/>
        <v>0</v>
      </c>
      <c r="AM379" s="679">
        <f t="shared" si="93"/>
        <v>0</v>
      </c>
      <c r="AN379" s="679">
        <f t="shared" si="93"/>
        <v>0</v>
      </c>
      <c r="AO379" s="679">
        <f t="shared" si="93"/>
        <v>0</v>
      </c>
      <c r="AP379" s="679">
        <f t="shared" si="93"/>
        <v>0</v>
      </c>
      <c r="AQ379" s="679">
        <f t="shared" si="93"/>
        <v>0</v>
      </c>
      <c r="AR379" s="679">
        <f t="shared" si="93"/>
        <v>0</v>
      </c>
      <c r="AS379" s="679">
        <f t="shared" si="93"/>
        <v>0</v>
      </c>
      <c r="AT379" s="679">
        <f t="shared" si="93"/>
        <v>0</v>
      </c>
      <c r="AU379" s="679">
        <f t="shared" si="93"/>
        <v>0</v>
      </c>
      <c r="AV379" s="679">
        <f t="shared" si="93"/>
        <v>0</v>
      </c>
      <c r="AW379" s="679">
        <f t="shared" si="93"/>
        <v>0</v>
      </c>
      <c r="AX379" s="679">
        <f t="shared" si="93"/>
        <v>0</v>
      </c>
      <c r="AY379" s="679">
        <f t="shared" si="93"/>
        <v>0</v>
      </c>
      <c r="AZ379" s="679">
        <f t="shared" si="93"/>
        <v>0</v>
      </c>
      <c r="BA379" s="679">
        <f t="shared" si="93"/>
        <v>0</v>
      </c>
      <c r="BB379" s="679">
        <f t="shared" si="93"/>
        <v>0</v>
      </c>
      <c r="BC379" s="679">
        <f t="shared" si="93"/>
        <v>0</v>
      </c>
      <c r="BD379" s="679">
        <f t="shared" ref="BD379:CI379" si="94">SUMIF($C:$C,"59.2x",BD:BD)</f>
        <v>0</v>
      </c>
      <c r="BE379" s="679">
        <f t="shared" si="94"/>
        <v>0</v>
      </c>
      <c r="BF379" s="679">
        <f t="shared" si="94"/>
        <v>0</v>
      </c>
      <c r="BG379" s="679">
        <f t="shared" si="94"/>
        <v>0</v>
      </c>
      <c r="BH379" s="679">
        <f t="shared" si="94"/>
        <v>0</v>
      </c>
      <c r="BI379" s="679">
        <f t="shared" si="94"/>
        <v>0</v>
      </c>
      <c r="BJ379" s="679">
        <f t="shared" si="94"/>
        <v>0</v>
      </c>
      <c r="BK379" s="679">
        <f t="shared" si="94"/>
        <v>0</v>
      </c>
      <c r="BL379" s="679">
        <f t="shared" si="94"/>
        <v>0</v>
      </c>
      <c r="BM379" s="679">
        <f t="shared" si="94"/>
        <v>0</v>
      </c>
      <c r="BN379" s="679">
        <f t="shared" si="94"/>
        <v>0</v>
      </c>
      <c r="BO379" s="679">
        <f t="shared" si="94"/>
        <v>0</v>
      </c>
      <c r="BP379" s="679">
        <f t="shared" si="94"/>
        <v>0</v>
      </c>
      <c r="BQ379" s="679">
        <f t="shared" si="94"/>
        <v>0</v>
      </c>
      <c r="BR379" s="679">
        <f t="shared" si="94"/>
        <v>0</v>
      </c>
      <c r="BS379" s="679">
        <f t="shared" si="94"/>
        <v>0</v>
      </c>
      <c r="BT379" s="679">
        <f t="shared" si="94"/>
        <v>0</v>
      </c>
      <c r="BU379" s="679">
        <f t="shared" si="94"/>
        <v>0</v>
      </c>
      <c r="BV379" s="679">
        <f t="shared" si="94"/>
        <v>0</v>
      </c>
      <c r="BW379" s="679">
        <f t="shared" si="94"/>
        <v>0</v>
      </c>
      <c r="BX379" s="679">
        <f t="shared" si="94"/>
        <v>0</v>
      </c>
      <c r="BY379" s="679">
        <f t="shared" si="94"/>
        <v>0</v>
      </c>
      <c r="BZ379" s="679">
        <f t="shared" si="94"/>
        <v>0</v>
      </c>
      <c r="CA379" s="679">
        <f t="shared" si="94"/>
        <v>0</v>
      </c>
      <c r="CB379" s="679">
        <f t="shared" si="94"/>
        <v>0</v>
      </c>
      <c r="CC379" s="679">
        <f t="shared" si="94"/>
        <v>0</v>
      </c>
      <c r="CD379" s="679">
        <f t="shared" si="94"/>
        <v>0</v>
      </c>
      <c r="CE379" s="679">
        <f t="shared" si="94"/>
        <v>0</v>
      </c>
      <c r="CF379" s="679">
        <f t="shared" si="94"/>
        <v>0</v>
      </c>
      <c r="CG379" s="679">
        <f t="shared" si="94"/>
        <v>0</v>
      </c>
      <c r="CH379" s="679">
        <f t="shared" si="94"/>
        <v>0</v>
      </c>
      <c r="CI379" s="679">
        <f t="shared" si="94"/>
        <v>0</v>
      </c>
      <c r="CJ379" s="679">
        <f t="shared" ref="CJ379:DO379" si="95">SUMIF($C:$C,"59.2x",CJ:CJ)</f>
        <v>0</v>
      </c>
      <c r="CK379" s="679">
        <f t="shared" si="95"/>
        <v>0</v>
      </c>
      <c r="CL379" s="679">
        <f t="shared" si="95"/>
        <v>0</v>
      </c>
      <c r="CM379" s="679">
        <f t="shared" si="95"/>
        <v>0</v>
      </c>
      <c r="CN379" s="679">
        <f t="shared" si="95"/>
        <v>0</v>
      </c>
      <c r="CO379" s="679">
        <f t="shared" si="95"/>
        <v>0</v>
      </c>
      <c r="CP379" s="679">
        <f t="shared" si="95"/>
        <v>0</v>
      </c>
      <c r="CQ379" s="679">
        <f t="shared" si="95"/>
        <v>0</v>
      </c>
      <c r="CR379" s="679">
        <f t="shared" si="95"/>
        <v>0</v>
      </c>
      <c r="CS379" s="679">
        <f t="shared" si="95"/>
        <v>0</v>
      </c>
      <c r="CT379" s="679">
        <f t="shared" si="95"/>
        <v>0</v>
      </c>
      <c r="CU379" s="679">
        <f t="shared" si="95"/>
        <v>0</v>
      </c>
      <c r="CV379" s="679">
        <f t="shared" si="95"/>
        <v>0</v>
      </c>
      <c r="CW379" s="679">
        <f t="shared" si="95"/>
        <v>0</v>
      </c>
      <c r="CX379" s="679">
        <f t="shared" si="95"/>
        <v>0</v>
      </c>
      <c r="CY379" s="690">
        <f t="shared" si="95"/>
        <v>0</v>
      </c>
      <c r="CZ379" s="691">
        <f t="shared" si="95"/>
        <v>0</v>
      </c>
      <c r="DA379" s="691">
        <f t="shared" si="95"/>
        <v>0</v>
      </c>
      <c r="DB379" s="691">
        <f t="shared" si="95"/>
        <v>0</v>
      </c>
      <c r="DC379" s="691">
        <f t="shared" si="95"/>
        <v>0</v>
      </c>
      <c r="DD379" s="691">
        <f t="shared" si="95"/>
        <v>0</v>
      </c>
      <c r="DE379" s="691">
        <f t="shared" si="95"/>
        <v>0</v>
      </c>
      <c r="DF379" s="691">
        <f t="shared" si="95"/>
        <v>0</v>
      </c>
      <c r="DG379" s="691">
        <f t="shared" si="95"/>
        <v>0</v>
      </c>
      <c r="DH379" s="691">
        <f t="shared" si="95"/>
        <v>0</v>
      </c>
      <c r="DI379" s="691">
        <f t="shared" si="95"/>
        <v>0</v>
      </c>
      <c r="DJ379" s="691">
        <f t="shared" si="95"/>
        <v>0</v>
      </c>
      <c r="DK379" s="691">
        <f t="shared" si="95"/>
        <v>0</v>
      </c>
      <c r="DL379" s="691">
        <f t="shared" si="95"/>
        <v>0</v>
      </c>
      <c r="DM379" s="691">
        <f t="shared" si="95"/>
        <v>0</v>
      </c>
      <c r="DN379" s="691">
        <f t="shared" si="95"/>
        <v>0</v>
      </c>
      <c r="DO379" s="691">
        <f t="shared" si="95"/>
        <v>0</v>
      </c>
      <c r="DP379" s="691">
        <f t="shared" ref="DP379:DW379" si="96">SUMIF($C:$C,"59.2x",DP:DP)</f>
        <v>0</v>
      </c>
      <c r="DQ379" s="691">
        <f t="shared" si="96"/>
        <v>0</v>
      </c>
      <c r="DR379" s="691">
        <f t="shared" si="96"/>
        <v>0</v>
      </c>
      <c r="DS379" s="691">
        <f t="shared" si="96"/>
        <v>0</v>
      </c>
      <c r="DT379" s="691">
        <f t="shared" si="96"/>
        <v>0</v>
      </c>
      <c r="DU379" s="691">
        <f t="shared" si="96"/>
        <v>0</v>
      </c>
      <c r="DV379" s="691">
        <f t="shared" si="96"/>
        <v>0</v>
      </c>
      <c r="DW379" s="723">
        <f t="shared" si="96"/>
        <v>0</v>
      </c>
      <c r="DX379" s="683"/>
    </row>
    <row r="380" spans="2:128" x14ac:dyDescent="0.2">
      <c r="B380" s="724" t="s">
        <v>515</v>
      </c>
      <c r="C380" s="725" t="s">
        <v>516</v>
      </c>
      <c r="D380" s="680"/>
      <c r="E380" s="680"/>
      <c r="F380" s="680"/>
      <c r="G380" s="680"/>
      <c r="H380" s="680"/>
      <c r="I380" s="680"/>
      <c r="J380" s="680"/>
      <c r="K380" s="680"/>
      <c r="L380" s="680"/>
      <c r="M380" s="680"/>
      <c r="N380" s="680"/>
      <c r="O380" s="680"/>
      <c r="P380" s="680"/>
      <c r="Q380" s="680"/>
      <c r="R380" s="681"/>
      <c r="S380" s="722"/>
      <c r="T380" s="681"/>
      <c r="U380" s="726"/>
      <c r="V380" s="679"/>
      <c r="W380" s="679"/>
      <c r="X380" s="679"/>
      <c r="Y380" s="679"/>
      <c r="Z380" s="679"/>
      <c r="AA380" s="679"/>
      <c r="AB380" s="679"/>
      <c r="AC380" s="679"/>
      <c r="AD380" s="679"/>
      <c r="AE380" s="679"/>
      <c r="AF380" s="679"/>
      <c r="AG380" s="679"/>
      <c r="AH380" s="679"/>
      <c r="AI380" s="679"/>
      <c r="AJ380" s="679"/>
      <c r="AK380" s="679"/>
      <c r="AL380" s="679"/>
      <c r="AM380" s="679"/>
      <c r="AN380" s="679"/>
      <c r="AO380" s="679"/>
      <c r="AP380" s="679"/>
      <c r="AQ380" s="679"/>
      <c r="AR380" s="679"/>
      <c r="AS380" s="679"/>
      <c r="AT380" s="679"/>
      <c r="AU380" s="679"/>
      <c r="AV380" s="679"/>
      <c r="AW380" s="679"/>
      <c r="AX380" s="679"/>
      <c r="AY380" s="679"/>
      <c r="AZ380" s="679"/>
      <c r="BA380" s="679"/>
      <c r="BB380" s="679"/>
      <c r="BC380" s="679"/>
      <c r="BD380" s="679"/>
      <c r="BE380" s="679"/>
      <c r="BF380" s="679"/>
      <c r="BG380" s="679"/>
      <c r="BH380" s="679"/>
      <c r="BI380" s="679"/>
      <c r="BJ380" s="679"/>
      <c r="BK380" s="679"/>
      <c r="BL380" s="679"/>
      <c r="BM380" s="679"/>
      <c r="BN380" s="679"/>
      <c r="BO380" s="679"/>
      <c r="BP380" s="679"/>
      <c r="BQ380" s="679"/>
      <c r="BR380" s="679"/>
      <c r="BS380" s="679"/>
      <c r="BT380" s="679"/>
      <c r="BU380" s="679"/>
      <c r="BV380" s="679"/>
      <c r="BW380" s="679"/>
      <c r="BX380" s="679"/>
      <c r="BY380" s="679"/>
      <c r="BZ380" s="679"/>
      <c r="CA380" s="679"/>
      <c r="CB380" s="679"/>
      <c r="CC380" s="679"/>
      <c r="CD380" s="679"/>
      <c r="CE380" s="679"/>
      <c r="CF380" s="679"/>
      <c r="CG380" s="679"/>
      <c r="CH380" s="679"/>
      <c r="CI380" s="679"/>
      <c r="CJ380" s="679"/>
      <c r="CK380" s="679"/>
      <c r="CL380" s="679"/>
      <c r="CM380" s="679"/>
      <c r="CN380" s="679"/>
      <c r="CO380" s="679"/>
      <c r="CP380" s="679"/>
      <c r="CQ380" s="679"/>
      <c r="CR380" s="679"/>
      <c r="CS380" s="679"/>
      <c r="CT380" s="679"/>
      <c r="CU380" s="679"/>
      <c r="CV380" s="679"/>
      <c r="CW380" s="679"/>
      <c r="CX380" s="679"/>
      <c r="CY380" s="690"/>
      <c r="CZ380" s="691"/>
      <c r="DA380" s="691"/>
      <c r="DB380" s="691"/>
      <c r="DC380" s="691"/>
      <c r="DD380" s="691"/>
      <c r="DE380" s="691"/>
      <c r="DF380" s="691"/>
      <c r="DG380" s="691"/>
      <c r="DH380" s="691"/>
      <c r="DI380" s="691"/>
      <c r="DJ380" s="691"/>
      <c r="DK380" s="691"/>
      <c r="DL380" s="691"/>
      <c r="DM380" s="691"/>
      <c r="DN380" s="691"/>
      <c r="DO380" s="691"/>
      <c r="DP380" s="691"/>
      <c r="DQ380" s="691"/>
      <c r="DR380" s="691"/>
      <c r="DS380" s="691"/>
      <c r="DT380" s="691"/>
      <c r="DU380" s="691"/>
      <c r="DV380" s="691"/>
      <c r="DW380" s="723"/>
      <c r="DX380" s="683"/>
    </row>
    <row r="381" spans="2:128" x14ac:dyDescent="0.2">
      <c r="B381" s="685" t="s">
        <v>517</v>
      </c>
      <c r="C381" s="815" t="s">
        <v>518</v>
      </c>
      <c r="D381" s="680"/>
      <c r="E381" s="680"/>
      <c r="F381" s="680"/>
      <c r="G381" s="680"/>
      <c r="H381" s="680"/>
      <c r="I381" s="680"/>
      <c r="J381" s="680"/>
      <c r="K381" s="680"/>
      <c r="L381" s="680"/>
      <c r="M381" s="680"/>
      <c r="N381" s="680"/>
      <c r="O381" s="680"/>
      <c r="P381" s="680"/>
      <c r="Q381" s="680"/>
      <c r="R381" s="681"/>
      <c r="S381" s="722"/>
      <c r="T381" s="681"/>
      <c r="U381" s="722"/>
      <c r="V381" s="680"/>
      <c r="W381" s="680"/>
      <c r="X381" s="679">
        <f t="shared" ref="X381:BC381" si="97">SUMIF($C:$C,"60.1x",X:X)</f>
        <v>0</v>
      </c>
      <c r="Y381" s="679">
        <f t="shared" si="97"/>
        <v>0</v>
      </c>
      <c r="Z381" s="679">
        <f t="shared" si="97"/>
        <v>0</v>
      </c>
      <c r="AA381" s="679">
        <f t="shared" si="97"/>
        <v>0</v>
      </c>
      <c r="AB381" s="679">
        <f t="shared" si="97"/>
        <v>0</v>
      </c>
      <c r="AC381" s="679">
        <f t="shared" si="97"/>
        <v>0</v>
      </c>
      <c r="AD381" s="679">
        <f t="shared" si="97"/>
        <v>0</v>
      </c>
      <c r="AE381" s="679">
        <f t="shared" si="97"/>
        <v>0</v>
      </c>
      <c r="AF381" s="679">
        <f t="shared" si="97"/>
        <v>0</v>
      </c>
      <c r="AG381" s="679">
        <f t="shared" si="97"/>
        <v>0</v>
      </c>
      <c r="AH381" s="679">
        <f t="shared" si="97"/>
        <v>0</v>
      </c>
      <c r="AI381" s="679">
        <f t="shared" si="97"/>
        <v>0</v>
      </c>
      <c r="AJ381" s="679">
        <f t="shared" si="97"/>
        <v>0</v>
      </c>
      <c r="AK381" s="679">
        <f t="shared" si="97"/>
        <v>0</v>
      </c>
      <c r="AL381" s="679">
        <f t="shared" si="97"/>
        <v>0</v>
      </c>
      <c r="AM381" s="679">
        <f t="shared" si="97"/>
        <v>0</v>
      </c>
      <c r="AN381" s="679">
        <f t="shared" si="97"/>
        <v>0</v>
      </c>
      <c r="AO381" s="679">
        <f t="shared" si="97"/>
        <v>0</v>
      </c>
      <c r="AP381" s="679">
        <f t="shared" si="97"/>
        <v>0</v>
      </c>
      <c r="AQ381" s="679">
        <f t="shared" si="97"/>
        <v>0</v>
      </c>
      <c r="AR381" s="679">
        <f t="shared" si="97"/>
        <v>0</v>
      </c>
      <c r="AS381" s="679">
        <f t="shared" si="97"/>
        <v>0</v>
      </c>
      <c r="AT381" s="679">
        <f t="shared" si="97"/>
        <v>0</v>
      </c>
      <c r="AU381" s="679">
        <f t="shared" si="97"/>
        <v>0</v>
      </c>
      <c r="AV381" s="679">
        <f t="shared" si="97"/>
        <v>0</v>
      </c>
      <c r="AW381" s="679">
        <f t="shared" si="97"/>
        <v>0</v>
      </c>
      <c r="AX381" s="679">
        <f t="shared" si="97"/>
        <v>0</v>
      </c>
      <c r="AY381" s="679">
        <f t="shared" si="97"/>
        <v>0</v>
      </c>
      <c r="AZ381" s="679">
        <f t="shared" si="97"/>
        <v>0</v>
      </c>
      <c r="BA381" s="679">
        <f t="shared" si="97"/>
        <v>0</v>
      </c>
      <c r="BB381" s="679">
        <f t="shared" si="97"/>
        <v>0</v>
      </c>
      <c r="BC381" s="679">
        <f t="shared" si="97"/>
        <v>0</v>
      </c>
      <c r="BD381" s="679">
        <f t="shared" ref="BD381:CI381" si="98">SUMIF($C:$C,"60.1x",BD:BD)</f>
        <v>0</v>
      </c>
      <c r="BE381" s="679">
        <f t="shared" si="98"/>
        <v>0</v>
      </c>
      <c r="BF381" s="679">
        <f t="shared" si="98"/>
        <v>0</v>
      </c>
      <c r="BG381" s="679">
        <f t="shared" si="98"/>
        <v>0</v>
      </c>
      <c r="BH381" s="679">
        <f t="shared" si="98"/>
        <v>0</v>
      </c>
      <c r="BI381" s="679">
        <f t="shared" si="98"/>
        <v>0</v>
      </c>
      <c r="BJ381" s="679">
        <f t="shared" si="98"/>
        <v>0</v>
      </c>
      <c r="BK381" s="679">
        <f t="shared" si="98"/>
        <v>0</v>
      </c>
      <c r="BL381" s="679">
        <f t="shared" si="98"/>
        <v>0</v>
      </c>
      <c r="BM381" s="679">
        <f t="shared" si="98"/>
        <v>0</v>
      </c>
      <c r="BN381" s="679">
        <f t="shared" si="98"/>
        <v>0</v>
      </c>
      <c r="BO381" s="679">
        <f t="shared" si="98"/>
        <v>0</v>
      </c>
      <c r="BP381" s="679">
        <f t="shared" si="98"/>
        <v>0</v>
      </c>
      <c r="BQ381" s="679">
        <f t="shared" si="98"/>
        <v>0</v>
      </c>
      <c r="BR381" s="679">
        <f t="shared" si="98"/>
        <v>0</v>
      </c>
      <c r="BS381" s="679">
        <f t="shared" si="98"/>
        <v>0</v>
      </c>
      <c r="BT381" s="679">
        <f t="shared" si="98"/>
        <v>0</v>
      </c>
      <c r="BU381" s="679">
        <f t="shared" si="98"/>
        <v>0</v>
      </c>
      <c r="BV381" s="679">
        <f t="shared" si="98"/>
        <v>0</v>
      </c>
      <c r="BW381" s="679">
        <f t="shared" si="98"/>
        <v>0</v>
      </c>
      <c r="BX381" s="679">
        <f t="shared" si="98"/>
        <v>0</v>
      </c>
      <c r="BY381" s="679">
        <f t="shared" si="98"/>
        <v>0</v>
      </c>
      <c r="BZ381" s="679">
        <f t="shared" si="98"/>
        <v>0</v>
      </c>
      <c r="CA381" s="679">
        <f t="shared" si="98"/>
        <v>0</v>
      </c>
      <c r="CB381" s="679">
        <f t="shared" si="98"/>
        <v>0</v>
      </c>
      <c r="CC381" s="679">
        <f t="shared" si="98"/>
        <v>0</v>
      </c>
      <c r="CD381" s="679">
        <f t="shared" si="98"/>
        <v>0</v>
      </c>
      <c r="CE381" s="679">
        <f t="shared" si="98"/>
        <v>0</v>
      </c>
      <c r="CF381" s="679">
        <f t="shared" si="98"/>
        <v>0</v>
      </c>
      <c r="CG381" s="679">
        <f t="shared" si="98"/>
        <v>0</v>
      </c>
      <c r="CH381" s="679">
        <f t="shared" si="98"/>
        <v>0</v>
      </c>
      <c r="CI381" s="679">
        <f t="shared" si="98"/>
        <v>0</v>
      </c>
      <c r="CJ381" s="679">
        <f t="shared" ref="CJ381:DO381" si="99">SUMIF($C:$C,"60.1x",CJ:CJ)</f>
        <v>0</v>
      </c>
      <c r="CK381" s="679">
        <f t="shared" si="99"/>
        <v>0</v>
      </c>
      <c r="CL381" s="679">
        <f t="shared" si="99"/>
        <v>0</v>
      </c>
      <c r="CM381" s="679">
        <f t="shared" si="99"/>
        <v>0</v>
      </c>
      <c r="CN381" s="679">
        <f t="shared" si="99"/>
        <v>0</v>
      </c>
      <c r="CO381" s="679">
        <f t="shared" si="99"/>
        <v>0</v>
      </c>
      <c r="CP381" s="679">
        <f t="shared" si="99"/>
        <v>0</v>
      </c>
      <c r="CQ381" s="679">
        <f t="shared" si="99"/>
        <v>0</v>
      </c>
      <c r="CR381" s="679">
        <f t="shared" si="99"/>
        <v>0</v>
      </c>
      <c r="CS381" s="679">
        <f t="shared" si="99"/>
        <v>0</v>
      </c>
      <c r="CT381" s="679">
        <f t="shared" si="99"/>
        <v>0</v>
      </c>
      <c r="CU381" s="679">
        <f t="shared" si="99"/>
        <v>0</v>
      </c>
      <c r="CV381" s="679">
        <f t="shared" si="99"/>
        <v>0</v>
      </c>
      <c r="CW381" s="679">
        <f t="shared" si="99"/>
        <v>0</v>
      </c>
      <c r="CX381" s="679">
        <f t="shared" si="99"/>
        <v>0</v>
      </c>
      <c r="CY381" s="690">
        <f t="shared" si="99"/>
        <v>0</v>
      </c>
      <c r="CZ381" s="691">
        <f t="shared" si="99"/>
        <v>0</v>
      </c>
      <c r="DA381" s="691">
        <f t="shared" si="99"/>
        <v>0</v>
      </c>
      <c r="DB381" s="691">
        <f t="shared" si="99"/>
        <v>0</v>
      </c>
      <c r="DC381" s="691">
        <f t="shared" si="99"/>
        <v>0</v>
      </c>
      <c r="DD381" s="691">
        <f t="shared" si="99"/>
        <v>0</v>
      </c>
      <c r="DE381" s="691">
        <f t="shared" si="99"/>
        <v>0</v>
      </c>
      <c r="DF381" s="691">
        <f t="shared" si="99"/>
        <v>0</v>
      </c>
      <c r="DG381" s="691">
        <f t="shared" si="99"/>
        <v>0</v>
      </c>
      <c r="DH381" s="691">
        <f t="shared" si="99"/>
        <v>0</v>
      </c>
      <c r="DI381" s="691">
        <f t="shared" si="99"/>
        <v>0</v>
      </c>
      <c r="DJ381" s="691">
        <f t="shared" si="99"/>
        <v>0</v>
      </c>
      <c r="DK381" s="691">
        <f t="shared" si="99"/>
        <v>0</v>
      </c>
      <c r="DL381" s="691">
        <f t="shared" si="99"/>
        <v>0</v>
      </c>
      <c r="DM381" s="691">
        <f t="shared" si="99"/>
        <v>0</v>
      </c>
      <c r="DN381" s="691">
        <f t="shared" si="99"/>
        <v>0</v>
      </c>
      <c r="DO381" s="691">
        <f t="shared" si="99"/>
        <v>0</v>
      </c>
      <c r="DP381" s="691">
        <f t="shared" ref="DP381:DW381" si="100">SUMIF($C:$C,"60.1x",DP:DP)</f>
        <v>0</v>
      </c>
      <c r="DQ381" s="691">
        <f t="shared" si="100"/>
        <v>0</v>
      </c>
      <c r="DR381" s="691">
        <f t="shared" si="100"/>
        <v>0</v>
      </c>
      <c r="DS381" s="691">
        <f t="shared" si="100"/>
        <v>0</v>
      </c>
      <c r="DT381" s="691">
        <f t="shared" si="100"/>
        <v>0</v>
      </c>
      <c r="DU381" s="691">
        <f t="shared" si="100"/>
        <v>0</v>
      </c>
      <c r="DV381" s="691">
        <f t="shared" si="100"/>
        <v>0</v>
      </c>
      <c r="DW381" s="723">
        <f t="shared" si="100"/>
        <v>0</v>
      </c>
      <c r="DX381" s="683"/>
    </row>
    <row r="382" spans="2:128" x14ac:dyDescent="0.2">
      <c r="B382" s="685" t="s">
        <v>519</v>
      </c>
      <c r="C382" s="815" t="s">
        <v>520</v>
      </c>
      <c r="D382" s="680"/>
      <c r="E382" s="680"/>
      <c r="F382" s="680"/>
      <c r="G382" s="680"/>
      <c r="H382" s="680"/>
      <c r="I382" s="680"/>
      <c r="J382" s="680"/>
      <c r="K382" s="680"/>
      <c r="L382" s="680"/>
      <c r="M382" s="680"/>
      <c r="N382" s="680"/>
      <c r="O382" s="680"/>
      <c r="P382" s="680"/>
      <c r="Q382" s="680"/>
      <c r="R382" s="681"/>
      <c r="S382" s="722"/>
      <c r="T382" s="681"/>
      <c r="U382" s="722"/>
      <c r="V382" s="680"/>
      <c r="W382" s="680"/>
      <c r="X382" s="679">
        <f t="shared" ref="X382:BC382" si="101">SUMIF($C:$C,"60.2x",X:X)</f>
        <v>0</v>
      </c>
      <c r="Y382" s="679">
        <f t="shared" si="101"/>
        <v>0</v>
      </c>
      <c r="Z382" s="679">
        <f t="shared" si="101"/>
        <v>0</v>
      </c>
      <c r="AA382" s="679">
        <f t="shared" si="101"/>
        <v>0</v>
      </c>
      <c r="AB382" s="679">
        <f t="shared" si="101"/>
        <v>0</v>
      </c>
      <c r="AC382" s="679">
        <f t="shared" si="101"/>
        <v>0</v>
      </c>
      <c r="AD382" s="679">
        <f t="shared" si="101"/>
        <v>0</v>
      </c>
      <c r="AE382" s="679">
        <f t="shared" si="101"/>
        <v>0</v>
      </c>
      <c r="AF382" s="679">
        <f t="shared" si="101"/>
        <v>0</v>
      </c>
      <c r="AG382" s="679">
        <f t="shared" si="101"/>
        <v>0</v>
      </c>
      <c r="AH382" s="679">
        <f t="shared" si="101"/>
        <v>0</v>
      </c>
      <c r="AI382" s="679">
        <f t="shared" si="101"/>
        <v>0</v>
      </c>
      <c r="AJ382" s="679">
        <f t="shared" si="101"/>
        <v>0</v>
      </c>
      <c r="AK382" s="679">
        <f t="shared" si="101"/>
        <v>0</v>
      </c>
      <c r="AL382" s="679">
        <f t="shared" si="101"/>
        <v>0</v>
      </c>
      <c r="AM382" s="679">
        <f t="shared" si="101"/>
        <v>0</v>
      </c>
      <c r="AN382" s="679">
        <f t="shared" si="101"/>
        <v>0</v>
      </c>
      <c r="AO382" s="679">
        <f t="shared" si="101"/>
        <v>0</v>
      </c>
      <c r="AP382" s="679">
        <f t="shared" si="101"/>
        <v>0</v>
      </c>
      <c r="AQ382" s="679">
        <f t="shared" si="101"/>
        <v>0</v>
      </c>
      <c r="AR382" s="679">
        <f t="shared" si="101"/>
        <v>0</v>
      </c>
      <c r="AS382" s="679">
        <f t="shared" si="101"/>
        <v>0</v>
      </c>
      <c r="AT382" s="679">
        <f t="shared" si="101"/>
        <v>0</v>
      </c>
      <c r="AU382" s="679">
        <f t="shared" si="101"/>
        <v>0</v>
      </c>
      <c r="AV382" s="679">
        <f t="shared" si="101"/>
        <v>0</v>
      </c>
      <c r="AW382" s="679">
        <f t="shared" si="101"/>
        <v>0</v>
      </c>
      <c r="AX382" s="679">
        <f t="shared" si="101"/>
        <v>0</v>
      </c>
      <c r="AY382" s="679">
        <f t="shared" si="101"/>
        <v>0</v>
      </c>
      <c r="AZ382" s="679">
        <f t="shared" si="101"/>
        <v>0</v>
      </c>
      <c r="BA382" s="679">
        <f t="shared" si="101"/>
        <v>0</v>
      </c>
      <c r="BB382" s="679">
        <f t="shared" si="101"/>
        <v>0</v>
      </c>
      <c r="BC382" s="679">
        <f t="shared" si="101"/>
        <v>0</v>
      </c>
      <c r="BD382" s="679">
        <f t="shared" ref="BD382:CI382" si="102">SUMIF($C:$C,"60.2x",BD:BD)</f>
        <v>0</v>
      </c>
      <c r="BE382" s="679">
        <f t="shared" si="102"/>
        <v>0</v>
      </c>
      <c r="BF382" s="679">
        <f t="shared" si="102"/>
        <v>0</v>
      </c>
      <c r="BG382" s="679">
        <f t="shared" si="102"/>
        <v>0</v>
      </c>
      <c r="BH382" s="679">
        <f t="shared" si="102"/>
        <v>0</v>
      </c>
      <c r="BI382" s="679">
        <f t="shared" si="102"/>
        <v>0</v>
      </c>
      <c r="BJ382" s="679">
        <f t="shared" si="102"/>
        <v>0</v>
      </c>
      <c r="BK382" s="679">
        <f t="shared" si="102"/>
        <v>0</v>
      </c>
      <c r="BL382" s="679">
        <f t="shared" si="102"/>
        <v>0</v>
      </c>
      <c r="BM382" s="679">
        <f t="shared" si="102"/>
        <v>0</v>
      </c>
      <c r="BN382" s="679">
        <f t="shared" si="102"/>
        <v>0</v>
      </c>
      <c r="BO382" s="679">
        <f t="shared" si="102"/>
        <v>0</v>
      </c>
      <c r="BP382" s="679">
        <f t="shared" si="102"/>
        <v>0</v>
      </c>
      <c r="BQ382" s="679">
        <f t="shared" si="102"/>
        <v>0</v>
      </c>
      <c r="BR382" s="679">
        <f t="shared" si="102"/>
        <v>0</v>
      </c>
      <c r="BS382" s="679">
        <f t="shared" si="102"/>
        <v>0</v>
      </c>
      <c r="BT382" s="679">
        <f t="shared" si="102"/>
        <v>0</v>
      </c>
      <c r="BU382" s="679">
        <f t="shared" si="102"/>
        <v>0</v>
      </c>
      <c r="BV382" s="679">
        <f t="shared" si="102"/>
        <v>0</v>
      </c>
      <c r="BW382" s="679">
        <f t="shared" si="102"/>
        <v>0</v>
      </c>
      <c r="BX382" s="679">
        <f t="shared" si="102"/>
        <v>0</v>
      </c>
      <c r="BY382" s="679">
        <f t="shared" si="102"/>
        <v>0</v>
      </c>
      <c r="BZ382" s="679">
        <f t="shared" si="102"/>
        <v>0</v>
      </c>
      <c r="CA382" s="679">
        <f t="shared" si="102"/>
        <v>0</v>
      </c>
      <c r="CB382" s="679">
        <f t="shared" si="102"/>
        <v>0</v>
      </c>
      <c r="CC382" s="679">
        <f t="shared" si="102"/>
        <v>0</v>
      </c>
      <c r="CD382" s="679">
        <f t="shared" si="102"/>
        <v>0</v>
      </c>
      <c r="CE382" s="679">
        <f t="shared" si="102"/>
        <v>0</v>
      </c>
      <c r="CF382" s="679">
        <f t="shared" si="102"/>
        <v>0</v>
      </c>
      <c r="CG382" s="679">
        <f t="shared" si="102"/>
        <v>0</v>
      </c>
      <c r="CH382" s="679">
        <f t="shared" si="102"/>
        <v>0</v>
      </c>
      <c r="CI382" s="679">
        <f t="shared" si="102"/>
        <v>0</v>
      </c>
      <c r="CJ382" s="679">
        <f t="shared" ref="CJ382:DO382" si="103">SUMIF($C:$C,"60.2x",CJ:CJ)</f>
        <v>0</v>
      </c>
      <c r="CK382" s="679">
        <f t="shared" si="103"/>
        <v>0</v>
      </c>
      <c r="CL382" s="679">
        <f t="shared" si="103"/>
        <v>0</v>
      </c>
      <c r="CM382" s="679">
        <f t="shared" si="103"/>
        <v>0</v>
      </c>
      <c r="CN382" s="679">
        <f t="shared" si="103"/>
        <v>0</v>
      </c>
      <c r="CO382" s="679">
        <f t="shared" si="103"/>
        <v>0</v>
      </c>
      <c r="CP382" s="679">
        <f t="shared" si="103"/>
        <v>0</v>
      </c>
      <c r="CQ382" s="679">
        <f t="shared" si="103"/>
        <v>0</v>
      </c>
      <c r="CR382" s="679">
        <f t="shared" si="103"/>
        <v>0</v>
      </c>
      <c r="CS382" s="679">
        <f t="shared" si="103"/>
        <v>0</v>
      </c>
      <c r="CT382" s="679">
        <f t="shared" si="103"/>
        <v>0</v>
      </c>
      <c r="CU382" s="679">
        <f t="shared" si="103"/>
        <v>0</v>
      </c>
      <c r="CV382" s="679">
        <f t="shared" si="103"/>
        <v>0</v>
      </c>
      <c r="CW382" s="679">
        <f t="shared" si="103"/>
        <v>0</v>
      </c>
      <c r="CX382" s="679">
        <f t="shared" si="103"/>
        <v>0</v>
      </c>
      <c r="CY382" s="690">
        <f t="shared" si="103"/>
        <v>0</v>
      </c>
      <c r="CZ382" s="691">
        <f t="shared" si="103"/>
        <v>0</v>
      </c>
      <c r="DA382" s="691">
        <f t="shared" si="103"/>
        <v>0</v>
      </c>
      <c r="DB382" s="691">
        <f t="shared" si="103"/>
        <v>0</v>
      </c>
      <c r="DC382" s="691">
        <f t="shared" si="103"/>
        <v>0</v>
      </c>
      <c r="DD382" s="691">
        <f t="shared" si="103"/>
        <v>0</v>
      </c>
      <c r="DE382" s="691">
        <f t="shared" si="103"/>
        <v>0</v>
      </c>
      <c r="DF382" s="691">
        <f t="shared" si="103"/>
        <v>0</v>
      </c>
      <c r="DG382" s="691">
        <f t="shared" si="103"/>
        <v>0</v>
      </c>
      <c r="DH382" s="691">
        <f t="shared" si="103"/>
        <v>0</v>
      </c>
      <c r="DI382" s="691">
        <f t="shared" si="103"/>
        <v>0</v>
      </c>
      <c r="DJ382" s="691">
        <f t="shared" si="103"/>
        <v>0</v>
      </c>
      <c r="DK382" s="691">
        <f t="shared" si="103"/>
        <v>0</v>
      </c>
      <c r="DL382" s="691">
        <f t="shared" si="103"/>
        <v>0</v>
      </c>
      <c r="DM382" s="691">
        <f t="shared" si="103"/>
        <v>0</v>
      </c>
      <c r="DN382" s="691">
        <f t="shared" si="103"/>
        <v>0</v>
      </c>
      <c r="DO382" s="691">
        <f t="shared" si="103"/>
        <v>0</v>
      </c>
      <c r="DP382" s="691">
        <f t="shared" ref="DP382:DW382" si="104">SUMIF($C:$C,"60.2x",DP:DP)</f>
        <v>0</v>
      </c>
      <c r="DQ382" s="691">
        <f t="shared" si="104"/>
        <v>0</v>
      </c>
      <c r="DR382" s="691">
        <f t="shared" si="104"/>
        <v>0</v>
      </c>
      <c r="DS382" s="691">
        <f t="shared" si="104"/>
        <v>0</v>
      </c>
      <c r="DT382" s="691">
        <f t="shared" si="104"/>
        <v>0</v>
      </c>
      <c r="DU382" s="691">
        <f t="shared" si="104"/>
        <v>0</v>
      </c>
      <c r="DV382" s="691">
        <f t="shared" si="104"/>
        <v>0</v>
      </c>
      <c r="DW382" s="723">
        <f t="shared" si="104"/>
        <v>0</v>
      </c>
      <c r="DX382" s="683"/>
    </row>
    <row r="383" spans="2:128" ht="15.75" x14ac:dyDescent="0.25">
      <c r="B383" s="724" t="s">
        <v>521</v>
      </c>
      <c r="C383" s="725" t="s">
        <v>522</v>
      </c>
      <c r="D383" s="680"/>
      <c r="E383" s="680"/>
      <c r="F383" s="680"/>
      <c r="G383" s="680"/>
      <c r="H383" s="680"/>
      <c r="I383" s="680"/>
      <c r="J383" s="680"/>
      <c r="K383" s="680"/>
      <c r="L383" s="680"/>
      <c r="M383" s="680"/>
      <c r="N383" s="680"/>
      <c r="O383" s="680"/>
      <c r="P383" s="680"/>
      <c r="Q383" s="680"/>
      <c r="R383" s="681"/>
      <c r="S383" s="722"/>
      <c r="T383" s="681"/>
      <c r="U383" s="726"/>
      <c r="V383" s="679"/>
      <c r="W383" s="679"/>
      <c r="X383" s="727"/>
      <c r="Y383" s="727"/>
      <c r="Z383" s="727"/>
      <c r="AA383" s="727"/>
      <c r="AB383" s="727"/>
      <c r="AC383" s="727"/>
      <c r="AD383" s="727"/>
      <c r="AE383" s="727"/>
      <c r="AF383" s="727"/>
      <c r="AG383" s="727"/>
      <c r="AH383" s="727"/>
      <c r="AI383" s="727"/>
      <c r="AJ383" s="727"/>
      <c r="AK383" s="727"/>
      <c r="AL383" s="727"/>
      <c r="AM383" s="727"/>
      <c r="AN383" s="727"/>
      <c r="AO383" s="727"/>
      <c r="AP383" s="727"/>
      <c r="AQ383" s="727"/>
      <c r="AR383" s="727"/>
      <c r="AS383" s="727"/>
      <c r="AT383" s="727"/>
      <c r="AU383" s="727"/>
      <c r="AV383" s="727"/>
      <c r="AW383" s="727"/>
      <c r="AX383" s="727"/>
      <c r="AY383" s="727"/>
      <c r="AZ383" s="727"/>
      <c r="BA383" s="727"/>
      <c r="BB383" s="727"/>
      <c r="BC383" s="727"/>
      <c r="BD383" s="727"/>
      <c r="BE383" s="727"/>
      <c r="BF383" s="727"/>
      <c r="BG383" s="727"/>
      <c r="BH383" s="727"/>
      <c r="BI383" s="727"/>
      <c r="BJ383" s="727"/>
      <c r="BK383" s="727"/>
      <c r="BL383" s="727"/>
      <c r="BM383" s="727"/>
      <c r="BN383" s="727"/>
      <c r="BO383" s="727"/>
      <c r="BP383" s="727"/>
      <c r="BQ383" s="727"/>
      <c r="BR383" s="727"/>
      <c r="BS383" s="727"/>
      <c r="BT383" s="727"/>
      <c r="BU383" s="727"/>
      <c r="BV383" s="727"/>
      <c r="BW383" s="727"/>
      <c r="BX383" s="727"/>
      <c r="BY383" s="727"/>
      <c r="BZ383" s="727"/>
      <c r="CA383" s="727"/>
      <c r="CB383" s="727"/>
      <c r="CC383" s="727"/>
      <c r="CD383" s="727"/>
      <c r="CE383" s="727"/>
      <c r="CF383" s="727"/>
      <c r="CG383" s="727"/>
      <c r="CH383" s="727"/>
      <c r="CI383" s="727"/>
      <c r="CJ383" s="727"/>
      <c r="CK383" s="727"/>
      <c r="CL383" s="727"/>
      <c r="CM383" s="727"/>
      <c r="CN383" s="727"/>
      <c r="CO383" s="727"/>
      <c r="CP383" s="727"/>
      <c r="CQ383" s="727"/>
      <c r="CR383" s="727"/>
      <c r="CS383" s="727"/>
      <c r="CT383" s="727"/>
      <c r="CU383" s="727"/>
      <c r="CV383" s="727"/>
      <c r="CW383" s="727"/>
      <c r="CX383" s="727"/>
      <c r="CY383" s="728"/>
      <c r="CZ383" s="729"/>
      <c r="DA383" s="729"/>
      <c r="DB383" s="729"/>
      <c r="DC383" s="729"/>
      <c r="DD383" s="729"/>
      <c r="DE383" s="729"/>
      <c r="DF383" s="729"/>
      <c r="DG383" s="729"/>
      <c r="DH383" s="729"/>
      <c r="DI383" s="729"/>
      <c r="DJ383" s="729"/>
      <c r="DK383" s="729"/>
      <c r="DL383" s="729"/>
      <c r="DM383" s="729"/>
      <c r="DN383" s="729"/>
      <c r="DO383" s="729"/>
      <c r="DP383" s="729"/>
      <c r="DQ383" s="729"/>
      <c r="DR383" s="729"/>
      <c r="DS383" s="729"/>
      <c r="DT383" s="729"/>
      <c r="DU383" s="729"/>
      <c r="DV383" s="729"/>
      <c r="DW383" s="730"/>
      <c r="DX383" s="683"/>
    </row>
    <row r="384" spans="2:128" x14ac:dyDescent="0.2">
      <c r="B384" s="731" t="s">
        <v>523</v>
      </c>
      <c r="C384" s="788" t="s">
        <v>524</v>
      </c>
      <c r="D384" s="680"/>
      <c r="E384" s="680"/>
      <c r="F384" s="680"/>
      <c r="G384" s="680"/>
      <c r="H384" s="680"/>
      <c r="I384" s="680"/>
      <c r="J384" s="680"/>
      <c r="K384" s="680"/>
      <c r="L384" s="680"/>
      <c r="M384" s="680"/>
      <c r="N384" s="680"/>
      <c r="O384" s="680"/>
      <c r="P384" s="680"/>
      <c r="Q384" s="680"/>
      <c r="R384" s="681"/>
      <c r="S384" s="722"/>
      <c r="T384" s="681"/>
      <c r="U384" s="722"/>
      <c r="V384" s="680"/>
      <c r="W384" s="680"/>
      <c r="X384" s="679">
        <f t="shared" ref="X384:BC384" si="105">SUMIF($C:$C,"61.1x",X:X)</f>
        <v>0</v>
      </c>
      <c r="Y384" s="679">
        <f t="shared" si="105"/>
        <v>0</v>
      </c>
      <c r="Z384" s="679">
        <f t="shared" si="105"/>
        <v>0</v>
      </c>
      <c r="AA384" s="679">
        <f t="shared" si="105"/>
        <v>0</v>
      </c>
      <c r="AB384" s="679">
        <f t="shared" si="105"/>
        <v>0</v>
      </c>
      <c r="AC384" s="679">
        <f t="shared" si="105"/>
        <v>0</v>
      </c>
      <c r="AD384" s="679">
        <f t="shared" si="105"/>
        <v>0</v>
      </c>
      <c r="AE384" s="679">
        <f t="shared" si="105"/>
        <v>0</v>
      </c>
      <c r="AF384" s="679">
        <f t="shared" si="105"/>
        <v>0</v>
      </c>
      <c r="AG384" s="679">
        <f t="shared" si="105"/>
        <v>0</v>
      </c>
      <c r="AH384" s="679">
        <f t="shared" si="105"/>
        <v>0</v>
      </c>
      <c r="AI384" s="679">
        <f t="shared" si="105"/>
        <v>0</v>
      </c>
      <c r="AJ384" s="679">
        <f t="shared" si="105"/>
        <v>0</v>
      </c>
      <c r="AK384" s="679">
        <f t="shared" si="105"/>
        <v>0</v>
      </c>
      <c r="AL384" s="679">
        <f t="shared" si="105"/>
        <v>0</v>
      </c>
      <c r="AM384" s="679">
        <f t="shared" si="105"/>
        <v>0</v>
      </c>
      <c r="AN384" s="679">
        <f t="shared" si="105"/>
        <v>0</v>
      </c>
      <c r="AO384" s="679">
        <f t="shared" si="105"/>
        <v>0</v>
      </c>
      <c r="AP384" s="679">
        <f t="shared" si="105"/>
        <v>0</v>
      </c>
      <c r="AQ384" s="679">
        <f t="shared" si="105"/>
        <v>0</v>
      </c>
      <c r="AR384" s="679">
        <f t="shared" si="105"/>
        <v>0</v>
      </c>
      <c r="AS384" s="679">
        <f t="shared" si="105"/>
        <v>0</v>
      </c>
      <c r="AT384" s="679">
        <f t="shared" si="105"/>
        <v>0</v>
      </c>
      <c r="AU384" s="679">
        <f t="shared" si="105"/>
        <v>0</v>
      </c>
      <c r="AV384" s="679">
        <f t="shared" si="105"/>
        <v>0</v>
      </c>
      <c r="AW384" s="679">
        <f t="shared" si="105"/>
        <v>0</v>
      </c>
      <c r="AX384" s="679">
        <f t="shared" si="105"/>
        <v>0</v>
      </c>
      <c r="AY384" s="679">
        <f t="shared" si="105"/>
        <v>0</v>
      </c>
      <c r="AZ384" s="679">
        <f t="shared" si="105"/>
        <v>0</v>
      </c>
      <c r="BA384" s="679">
        <f t="shared" si="105"/>
        <v>0</v>
      </c>
      <c r="BB384" s="679">
        <f t="shared" si="105"/>
        <v>0</v>
      </c>
      <c r="BC384" s="679">
        <f t="shared" si="105"/>
        <v>0</v>
      </c>
      <c r="BD384" s="679">
        <f t="shared" ref="BD384:CI384" si="106">SUMIF($C:$C,"61.1x",BD:BD)</f>
        <v>0</v>
      </c>
      <c r="BE384" s="679">
        <f t="shared" si="106"/>
        <v>0</v>
      </c>
      <c r="BF384" s="679">
        <f t="shared" si="106"/>
        <v>0</v>
      </c>
      <c r="BG384" s="679">
        <f t="shared" si="106"/>
        <v>0</v>
      </c>
      <c r="BH384" s="679">
        <f t="shared" si="106"/>
        <v>0</v>
      </c>
      <c r="BI384" s="679">
        <f t="shared" si="106"/>
        <v>0</v>
      </c>
      <c r="BJ384" s="679">
        <f t="shared" si="106"/>
        <v>0</v>
      </c>
      <c r="BK384" s="679">
        <f t="shared" si="106"/>
        <v>0</v>
      </c>
      <c r="BL384" s="679">
        <f t="shared" si="106"/>
        <v>0</v>
      </c>
      <c r="BM384" s="679">
        <f t="shared" si="106"/>
        <v>0</v>
      </c>
      <c r="BN384" s="679">
        <f t="shared" si="106"/>
        <v>0</v>
      </c>
      <c r="BO384" s="679">
        <f t="shared" si="106"/>
        <v>0</v>
      </c>
      <c r="BP384" s="679">
        <f t="shared" si="106"/>
        <v>0</v>
      </c>
      <c r="BQ384" s="679">
        <f t="shared" si="106"/>
        <v>0</v>
      </c>
      <c r="BR384" s="679">
        <f t="shared" si="106"/>
        <v>0</v>
      </c>
      <c r="BS384" s="679">
        <f t="shared" si="106"/>
        <v>0</v>
      </c>
      <c r="BT384" s="679">
        <f t="shared" si="106"/>
        <v>0</v>
      </c>
      <c r="BU384" s="679">
        <f t="shared" si="106"/>
        <v>0</v>
      </c>
      <c r="BV384" s="679">
        <f t="shared" si="106"/>
        <v>0</v>
      </c>
      <c r="BW384" s="679">
        <f t="shared" si="106"/>
        <v>0</v>
      </c>
      <c r="BX384" s="679">
        <f t="shared" si="106"/>
        <v>0</v>
      </c>
      <c r="BY384" s="679">
        <f t="shared" si="106"/>
        <v>0</v>
      </c>
      <c r="BZ384" s="679">
        <f t="shared" si="106"/>
        <v>0</v>
      </c>
      <c r="CA384" s="679">
        <f t="shared" si="106"/>
        <v>0</v>
      </c>
      <c r="CB384" s="679">
        <f t="shared" si="106"/>
        <v>0</v>
      </c>
      <c r="CC384" s="679">
        <f t="shared" si="106"/>
        <v>0</v>
      </c>
      <c r="CD384" s="679">
        <f t="shared" si="106"/>
        <v>0</v>
      </c>
      <c r="CE384" s="679">
        <f t="shared" si="106"/>
        <v>0</v>
      </c>
      <c r="CF384" s="679">
        <f t="shared" si="106"/>
        <v>0</v>
      </c>
      <c r="CG384" s="679">
        <f t="shared" si="106"/>
        <v>0</v>
      </c>
      <c r="CH384" s="679">
        <f t="shared" si="106"/>
        <v>0</v>
      </c>
      <c r="CI384" s="679">
        <f t="shared" si="106"/>
        <v>0</v>
      </c>
      <c r="CJ384" s="679">
        <f t="shared" ref="CJ384:DO384" si="107">SUMIF($C:$C,"61.1x",CJ:CJ)</f>
        <v>0</v>
      </c>
      <c r="CK384" s="679">
        <f t="shared" si="107"/>
        <v>0</v>
      </c>
      <c r="CL384" s="679">
        <f t="shared" si="107"/>
        <v>0</v>
      </c>
      <c r="CM384" s="679">
        <f t="shared" si="107"/>
        <v>0</v>
      </c>
      <c r="CN384" s="679">
        <f t="shared" si="107"/>
        <v>0</v>
      </c>
      <c r="CO384" s="679">
        <f t="shared" si="107"/>
        <v>0</v>
      </c>
      <c r="CP384" s="679">
        <f t="shared" si="107"/>
        <v>0</v>
      </c>
      <c r="CQ384" s="679">
        <f t="shared" si="107"/>
        <v>0</v>
      </c>
      <c r="CR384" s="679">
        <f t="shared" si="107"/>
        <v>0</v>
      </c>
      <c r="CS384" s="679">
        <f t="shared" si="107"/>
        <v>0</v>
      </c>
      <c r="CT384" s="679">
        <f t="shared" si="107"/>
        <v>0</v>
      </c>
      <c r="CU384" s="679">
        <f t="shared" si="107"/>
        <v>0</v>
      </c>
      <c r="CV384" s="679">
        <f t="shared" si="107"/>
        <v>0</v>
      </c>
      <c r="CW384" s="679">
        <f t="shared" si="107"/>
        <v>0</v>
      </c>
      <c r="CX384" s="679">
        <f t="shared" si="107"/>
        <v>0</v>
      </c>
      <c r="CY384" s="690">
        <f t="shared" si="107"/>
        <v>0</v>
      </c>
      <c r="CZ384" s="691">
        <f t="shared" si="107"/>
        <v>0</v>
      </c>
      <c r="DA384" s="691">
        <f t="shared" si="107"/>
        <v>0</v>
      </c>
      <c r="DB384" s="691">
        <f t="shared" si="107"/>
        <v>0</v>
      </c>
      <c r="DC384" s="691">
        <f t="shared" si="107"/>
        <v>0</v>
      </c>
      <c r="DD384" s="691">
        <f t="shared" si="107"/>
        <v>0</v>
      </c>
      <c r="DE384" s="691">
        <f t="shared" si="107"/>
        <v>0</v>
      </c>
      <c r="DF384" s="691">
        <f t="shared" si="107"/>
        <v>0</v>
      </c>
      <c r="DG384" s="691">
        <f t="shared" si="107"/>
        <v>0</v>
      </c>
      <c r="DH384" s="691">
        <f t="shared" si="107"/>
        <v>0</v>
      </c>
      <c r="DI384" s="691">
        <f t="shared" si="107"/>
        <v>0</v>
      </c>
      <c r="DJ384" s="691">
        <f t="shared" si="107"/>
        <v>0</v>
      </c>
      <c r="DK384" s="691">
        <f t="shared" si="107"/>
        <v>0</v>
      </c>
      <c r="DL384" s="691">
        <f t="shared" si="107"/>
        <v>0</v>
      </c>
      <c r="DM384" s="691">
        <f t="shared" si="107"/>
        <v>0</v>
      </c>
      <c r="DN384" s="691">
        <f t="shared" si="107"/>
        <v>0</v>
      </c>
      <c r="DO384" s="691">
        <f t="shared" si="107"/>
        <v>0</v>
      </c>
      <c r="DP384" s="691">
        <f t="shared" ref="DP384:DW384" si="108">SUMIF($C:$C,"61.1x",DP:DP)</f>
        <v>0</v>
      </c>
      <c r="DQ384" s="691">
        <f t="shared" si="108"/>
        <v>0</v>
      </c>
      <c r="DR384" s="691">
        <f t="shared" si="108"/>
        <v>0</v>
      </c>
      <c r="DS384" s="691">
        <f t="shared" si="108"/>
        <v>0</v>
      </c>
      <c r="DT384" s="691">
        <f t="shared" si="108"/>
        <v>0</v>
      </c>
      <c r="DU384" s="691">
        <f t="shared" si="108"/>
        <v>0</v>
      </c>
      <c r="DV384" s="691">
        <f t="shared" si="108"/>
        <v>0</v>
      </c>
      <c r="DW384" s="723">
        <f t="shared" si="108"/>
        <v>0</v>
      </c>
      <c r="DX384" s="683"/>
    </row>
    <row r="385" spans="2:127" ht="28.5" x14ac:dyDescent="0.2">
      <c r="B385" s="693"/>
      <c r="C385" s="830" t="s">
        <v>806</v>
      </c>
      <c r="D385" s="817" t="s">
        <v>807</v>
      </c>
      <c r="E385" s="818" t="s">
        <v>572</v>
      </c>
      <c r="F385" s="819" t="s">
        <v>780</v>
      </c>
      <c r="G385" s="820" t="s">
        <v>781</v>
      </c>
      <c r="H385" s="821" t="s">
        <v>495</v>
      </c>
      <c r="I385" s="822">
        <f>MAX(X385:AV385)</f>
        <v>2.6356388543321509</v>
      </c>
      <c r="J385" s="821">
        <f>SUMPRODUCT($X$2:$CY$2,$X385:$CY385)*365</f>
        <v>7796.562973182321</v>
      </c>
      <c r="K385" s="821">
        <f>SUMPRODUCT($X$2:$CY$2,$X386:$CY386)+SUMPRODUCT($X$2:$CY$2,$X387:$CY387)+SUMPRODUCT($X$2:$CY$2,$X388:$CY388)</f>
        <v>26140.460547453098</v>
      </c>
      <c r="L385" s="821">
        <f>SUMPRODUCT($X$2:$CY$2,$X389:$CY389) +SUMPRODUCT($X$2:$CY$2,$X390:$CY390)</f>
        <v>0</v>
      </c>
      <c r="M385" s="821">
        <f>SUMPRODUCT($X$2:$CY$2,$X391:$CY391)</f>
        <v>0</v>
      </c>
      <c r="N385" s="821">
        <f>SUMPRODUCT($X$2:$CY$2,$X394:$CY394) +SUMPRODUCT($X$2:$CY$2,$X395:$CY395)</f>
        <v>0</v>
      </c>
      <c r="O385" s="821">
        <f>SUMPRODUCT($X$2:$CY$2,$X392:$CY392) +SUMPRODUCT($X$2:$CY$2,$X393:$CY393) +SUMPRODUCT($X$2:$CY$2,$X396:$CY396)</f>
        <v>0</v>
      </c>
      <c r="P385" s="821">
        <f>SUM(K385:O385)</f>
        <v>26140.460547453098</v>
      </c>
      <c r="Q385" s="821">
        <f>(SUM(K385:M385)*100000)/(J385*1000)</f>
        <v>335.281849673605</v>
      </c>
      <c r="R385" s="823">
        <f>(P385*100000)/(J385*1000)</f>
        <v>335.281849673605</v>
      </c>
      <c r="S385" s="824" t="s">
        <v>782</v>
      </c>
      <c r="T385" s="825" t="s">
        <v>782</v>
      </c>
      <c r="U385" s="778" t="s">
        <v>496</v>
      </c>
      <c r="V385" s="708" t="s">
        <v>124</v>
      </c>
      <c r="W385" s="779" t="s">
        <v>75</v>
      </c>
      <c r="X385" s="826"/>
      <c r="Y385" s="826">
        <v>0.48932851051372472</v>
      </c>
      <c r="Z385" s="826">
        <v>0.94886247777588706</v>
      </c>
      <c r="AA385" s="826">
        <v>1.4144695709122712</v>
      </c>
      <c r="AB385" s="826">
        <v>1.887621499485761</v>
      </c>
      <c r="AC385" s="826">
        <v>2.3690383007778073</v>
      </c>
      <c r="AD385" s="826">
        <v>2.3408096179269426</v>
      </c>
      <c r="AE385" s="826">
        <v>2.4129484153652809</v>
      </c>
      <c r="AF385" s="826">
        <v>2.4871785616875708</v>
      </c>
      <c r="AG385" s="826">
        <v>2.5614087080098606</v>
      </c>
      <c r="AH385" s="826">
        <v>2.6356388543321509</v>
      </c>
      <c r="AI385" s="826">
        <v>2.2333014700563667</v>
      </c>
      <c r="AJ385" s="826">
        <v>1.9014642638376893</v>
      </c>
      <c r="AK385" s="826">
        <v>1.499126879561905</v>
      </c>
      <c r="AL385" s="826">
        <v>1.0967894952861212</v>
      </c>
      <c r="AM385" s="826">
        <v>0.69445211101033721</v>
      </c>
      <c r="AN385" s="826">
        <v>0.56728083845010657</v>
      </c>
      <c r="AO385" s="826">
        <v>0.43585410914143824</v>
      </c>
      <c r="AP385" s="826">
        <v>0.29835425395854814</v>
      </c>
      <c r="AQ385" s="826">
        <v>0.15330956333855228</v>
      </c>
      <c r="AR385" s="826">
        <v>2.0554580260068176E-17</v>
      </c>
      <c r="AS385" s="826">
        <v>2.0554580260068176E-17</v>
      </c>
      <c r="AT385" s="826">
        <v>2.0554580260068176E-17</v>
      </c>
      <c r="AU385" s="826">
        <v>2.0554580260068176E-17</v>
      </c>
      <c r="AV385" s="826">
        <v>2.0554580260068176E-17</v>
      </c>
      <c r="AW385" s="826">
        <v>2.0554580260068176E-17</v>
      </c>
      <c r="AX385" s="826"/>
      <c r="AY385" s="826"/>
      <c r="AZ385" s="826"/>
      <c r="BA385" s="826"/>
      <c r="BB385" s="826"/>
      <c r="BC385" s="826"/>
      <c r="BD385" s="826"/>
      <c r="BE385" s="826"/>
      <c r="BF385" s="826"/>
      <c r="BG385" s="826"/>
      <c r="BH385" s="826"/>
      <c r="BI385" s="826"/>
      <c r="BJ385" s="826"/>
      <c r="BK385" s="826"/>
      <c r="BL385" s="826"/>
      <c r="BM385" s="826"/>
      <c r="BN385" s="826"/>
      <c r="BO385" s="826"/>
      <c r="BP385" s="826"/>
      <c r="BQ385" s="826"/>
      <c r="BR385" s="826"/>
      <c r="BS385" s="826"/>
      <c r="BT385" s="826"/>
      <c r="BU385" s="826"/>
      <c r="BV385" s="826"/>
      <c r="BW385" s="826"/>
      <c r="BX385" s="826"/>
      <c r="BY385" s="826"/>
      <c r="BZ385" s="826"/>
      <c r="CA385" s="826"/>
      <c r="CB385" s="826"/>
      <c r="CC385" s="826"/>
      <c r="CD385" s="826"/>
      <c r="CE385" s="831"/>
      <c r="CF385" s="831"/>
      <c r="CG385" s="831"/>
      <c r="CH385" s="831"/>
      <c r="CI385" s="831"/>
      <c r="CJ385" s="831"/>
      <c r="CK385" s="831"/>
      <c r="CL385" s="831"/>
      <c r="CM385" s="831"/>
      <c r="CN385" s="831"/>
      <c r="CO385" s="831"/>
      <c r="CP385" s="831"/>
      <c r="CQ385" s="831"/>
      <c r="CR385" s="831"/>
      <c r="CS385" s="831"/>
      <c r="CT385" s="831"/>
      <c r="CU385" s="831"/>
      <c r="CV385" s="831"/>
      <c r="CW385" s="831"/>
      <c r="CX385" s="831"/>
      <c r="CY385" s="832"/>
      <c r="CZ385" s="831"/>
      <c r="DA385" s="831"/>
      <c r="DB385" s="831"/>
      <c r="DC385" s="831"/>
      <c r="DD385" s="831"/>
      <c r="DE385" s="831"/>
      <c r="DF385" s="831"/>
      <c r="DG385" s="831"/>
      <c r="DH385" s="831"/>
      <c r="DI385" s="831"/>
      <c r="DJ385" s="831"/>
      <c r="DK385" s="831"/>
      <c r="DL385" s="831"/>
      <c r="DM385" s="831"/>
      <c r="DN385" s="831"/>
      <c r="DO385" s="831"/>
      <c r="DP385" s="831"/>
      <c r="DQ385" s="831"/>
      <c r="DR385" s="831"/>
      <c r="DS385" s="831"/>
      <c r="DT385" s="831"/>
      <c r="DU385" s="831"/>
      <c r="DV385" s="831"/>
      <c r="DW385" s="826"/>
    </row>
    <row r="386" spans="2:127" x14ac:dyDescent="0.2">
      <c r="B386" s="694"/>
      <c r="C386" s="695"/>
      <c r="D386" s="696"/>
      <c r="E386" s="697"/>
      <c r="F386" s="697"/>
      <c r="G386" s="696"/>
      <c r="H386" s="697"/>
      <c r="I386" s="697"/>
      <c r="J386" s="697"/>
      <c r="K386" s="697"/>
      <c r="L386" s="697"/>
      <c r="M386" s="697"/>
      <c r="N386" s="697"/>
      <c r="O386" s="697"/>
      <c r="P386" s="697"/>
      <c r="Q386" s="697"/>
      <c r="R386" s="698"/>
      <c r="S386" s="697"/>
      <c r="T386" s="697"/>
      <c r="U386" s="707" t="s">
        <v>497</v>
      </c>
      <c r="V386" s="708" t="s">
        <v>124</v>
      </c>
      <c r="W386" s="779" t="s">
        <v>498</v>
      </c>
      <c r="X386" s="826">
        <v>2161.8654481441013</v>
      </c>
      <c r="Y386" s="826">
        <v>2171.2095352780384</v>
      </c>
      <c r="Z386" s="826">
        <v>2184.5448411450138</v>
      </c>
      <c r="AA386" s="826">
        <v>2201.1117113784903</v>
      </c>
      <c r="AB386" s="826">
        <v>2219.2596318952365</v>
      </c>
      <c r="AC386" s="826">
        <v>687.30969854104956</v>
      </c>
      <c r="AD386" s="826">
        <v>687.30969854104956</v>
      </c>
      <c r="AE386" s="826">
        <v>687.30969854104956</v>
      </c>
      <c r="AF386" s="826">
        <v>687.30969854104956</v>
      </c>
      <c r="AG386" s="826">
        <v>687.30969854104956</v>
      </c>
      <c r="AH386" s="826"/>
      <c r="AI386" s="826"/>
      <c r="AJ386" s="826"/>
      <c r="AK386" s="826"/>
      <c r="AL386" s="826"/>
      <c r="AM386" s="826"/>
      <c r="AN386" s="826"/>
      <c r="AO386" s="826"/>
      <c r="AP386" s="826"/>
      <c r="AQ386" s="826"/>
      <c r="AR386" s="826"/>
      <c r="AS386" s="826"/>
      <c r="AT386" s="826"/>
      <c r="AU386" s="826"/>
      <c r="AV386" s="826"/>
      <c r="AW386" s="826"/>
      <c r="AX386" s="826"/>
      <c r="AY386" s="826"/>
      <c r="AZ386" s="826"/>
      <c r="BA386" s="826"/>
      <c r="BB386" s="826"/>
      <c r="BC386" s="826"/>
      <c r="BD386" s="826"/>
      <c r="BE386" s="826"/>
      <c r="BF386" s="826"/>
      <c r="BG386" s="826"/>
      <c r="BH386" s="826"/>
      <c r="BI386" s="826"/>
      <c r="BJ386" s="826"/>
      <c r="BK386" s="826"/>
      <c r="BL386" s="826"/>
      <c r="BM386" s="826"/>
      <c r="BN386" s="826"/>
      <c r="BO386" s="826"/>
      <c r="BP386" s="826"/>
      <c r="BQ386" s="826"/>
      <c r="BR386" s="826"/>
      <c r="BS386" s="826"/>
      <c r="BT386" s="826"/>
      <c r="BU386" s="826"/>
      <c r="BV386" s="826"/>
      <c r="BW386" s="826"/>
      <c r="BX386" s="826"/>
      <c r="BY386" s="826"/>
      <c r="BZ386" s="826"/>
      <c r="CA386" s="826"/>
      <c r="CB386" s="826"/>
      <c r="CC386" s="826"/>
      <c r="CD386" s="826"/>
      <c r="CE386" s="831"/>
      <c r="CF386" s="831"/>
      <c r="CG386" s="831"/>
      <c r="CH386" s="831"/>
      <c r="CI386" s="831"/>
      <c r="CJ386" s="831"/>
      <c r="CK386" s="831"/>
      <c r="CL386" s="831"/>
      <c r="CM386" s="831"/>
      <c r="CN386" s="831"/>
      <c r="CO386" s="831"/>
      <c r="CP386" s="831"/>
      <c r="CQ386" s="831"/>
      <c r="CR386" s="831"/>
      <c r="CS386" s="831"/>
      <c r="CT386" s="831"/>
      <c r="CU386" s="831"/>
      <c r="CV386" s="831"/>
      <c r="CW386" s="831"/>
      <c r="CX386" s="831"/>
      <c r="CY386" s="832"/>
      <c r="CZ386" s="831"/>
      <c r="DA386" s="831"/>
      <c r="DB386" s="831"/>
      <c r="DC386" s="831"/>
      <c r="DD386" s="831"/>
      <c r="DE386" s="831"/>
      <c r="DF386" s="831"/>
      <c r="DG386" s="831"/>
      <c r="DH386" s="831"/>
      <c r="DI386" s="831"/>
      <c r="DJ386" s="831"/>
      <c r="DK386" s="831"/>
      <c r="DL386" s="831"/>
      <c r="DM386" s="831"/>
      <c r="DN386" s="831"/>
      <c r="DO386" s="831"/>
      <c r="DP386" s="831"/>
      <c r="DQ386" s="831"/>
      <c r="DR386" s="831"/>
      <c r="DS386" s="831"/>
      <c r="DT386" s="831"/>
      <c r="DU386" s="831"/>
      <c r="DV386" s="831"/>
      <c r="DW386" s="826"/>
    </row>
    <row r="387" spans="2:127" x14ac:dyDescent="0.2">
      <c r="B387" s="699"/>
      <c r="C387" s="700"/>
      <c r="D387" s="701"/>
      <c r="E387" s="701"/>
      <c r="F387" s="701"/>
      <c r="G387" s="701"/>
      <c r="H387" s="701"/>
      <c r="I387" s="701"/>
      <c r="J387" s="701"/>
      <c r="K387" s="701"/>
      <c r="L387" s="701"/>
      <c r="M387" s="701"/>
      <c r="N387" s="701"/>
      <c r="O387" s="701"/>
      <c r="P387" s="701"/>
      <c r="Q387" s="701"/>
      <c r="R387" s="702"/>
      <c r="S387" s="701"/>
      <c r="T387" s="701"/>
      <c r="U387" s="707" t="s">
        <v>499</v>
      </c>
      <c r="V387" s="708" t="s">
        <v>124</v>
      </c>
      <c r="W387" s="779" t="s">
        <v>498</v>
      </c>
      <c r="X387" s="826"/>
      <c r="Y387" s="826"/>
      <c r="Z387" s="826"/>
      <c r="AA387" s="826"/>
      <c r="AB387" s="826"/>
      <c r="AC387" s="826"/>
      <c r="AD387" s="826"/>
      <c r="AE387" s="826"/>
      <c r="AF387" s="826"/>
      <c r="AG387" s="826"/>
      <c r="AH387" s="826"/>
      <c r="AI387" s="826"/>
      <c r="AJ387" s="826"/>
      <c r="AK387" s="826"/>
      <c r="AL387" s="826"/>
      <c r="AM387" s="826"/>
      <c r="AN387" s="826"/>
      <c r="AO387" s="826"/>
      <c r="AP387" s="826"/>
      <c r="AQ387" s="826"/>
      <c r="AR387" s="826"/>
      <c r="AS387" s="826"/>
      <c r="AT387" s="826"/>
      <c r="AU387" s="826"/>
      <c r="AV387" s="826"/>
      <c r="AW387" s="826"/>
      <c r="AX387" s="826"/>
      <c r="AY387" s="826"/>
      <c r="AZ387" s="826"/>
      <c r="BA387" s="826"/>
      <c r="BB387" s="826"/>
      <c r="BC387" s="826"/>
      <c r="BD387" s="826"/>
      <c r="BE387" s="826"/>
      <c r="BF387" s="826"/>
      <c r="BG387" s="826"/>
      <c r="BH387" s="826"/>
      <c r="BI387" s="826"/>
      <c r="BJ387" s="826"/>
      <c r="BK387" s="826"/>
      <c r="BL387" s="826"/>
      <c r="BM387" s="826"/>
      <c r="BN387" s="826"/>
      <c r="BO387" s="826"/>
      <c r="BP387" s="826"/>
      <c r="BQ387" s="826"/>
      <c r="BR387" s="826"/>
      <c r="BS387" s="826"/>
      <c r="BT387" s="826"/>
      <c r="BU387" s="826"/>
      <c r="BV387" s="826"/>
      <c r="BW387" s="826"/>
      <c r="BX387" s="826"/>
      <c r="BY387" s="826"/>
      <c r="BZ387" s="826"/>
      <c r="CA387" s="826"/>
      <c r="CB387" s="826"/>
      <c r="CC387" s="826"/>
      <c r="CD387" s="826"/>
      <c r="CE387" s="831"/>
      <c r="CF387" s="831"/>
      <c r="CG387" s="831"/>
      <c r="CH387" s="831"/>
      <c r="CI387" s="831"/>
      <c r="CJ387" s="831"/>
      <c r="CK387" s="831"/>
      <c r="CL387" s="831"/>
      <c r="CM387" s="831"/>
      <c r="CN387" s="831"/>
      <c r="CO387" s="831"/>
      <c r="CP387" s="831"/>
      <c r="CQ387" s="831"/>
      <c r="CR387" s="831"/>
      <c r="CS387" s="831"/>
      <c r="CT387" s="831"/>
      <c r="CU387" s="831"/>
      <c r="CV387" s="831"/>
      <c r="CW387" s="831"/>
      <c r="CX387" s="831"/>
      <c r="CY387" s="832"/>
      <c r="CZ387" s="831"/>
      <c r="DA387" s="831"/>
      <c r="DB387" s="831"/>
      <c r="DC387" s="831"/>
      <c r="DD387" s="831"/>
      <c r="DE387" s="831"/>
      <c r="DF387" s="831"/>
      <c r="DG387" s="831"/>
      <c r="DH387" s="831"/>
      <c r="DI387" s="831"/>
      <c r="DJ387" s="831"/>
      <c r="DK387" s="831"/>
      <c r="DL387" s="831"/>
      <c r="DM387" s="831"/>
      <c r="DN387" s="831"/>
      <c r="DO387" s="831"/>
      <c r="DP387" s="831"/>
      <c r="DQ387" s="831"/>
      <c r="DR387" s="831"/>
      <c r="DS387" s="831"/>
      <c r="DT387" s="831"/>
      <c r="DU387" s="831"/>
      <c r="DV387" s="831"/>
      <c r="DW387" s="826"/>
    </row>
    <row r="388" spans="2:127" x14ac:dyDescent="0.2">
      <c r="B388" s="699"/>
      <c r="C388" s="700"/>
      <c r="D388" s="701"/>
      <c r="E388" s="701"/>
      <c r="F388" s="701"/>
      <c r="G388" s="701"/>
      <c r="H388" s="701"/>
      <c r="I388" s="701"/>
      <c r="J388" s="701"/>
      <c r="K388" s="701"/>
      <c r="L388" s="701"/>
      <c r="M388" s="701"/>
      <c r="N388" s="701"/>
      <c r="O388" s="701"/>
      <c r="P388" s="701"/>
      <c r="Q388" s="701"/>
      <c r="R388" s="702"/>
      <c r="S388" s="701"/>
      <c r="T388" s="701"/>
      <c r="U388" s="707" t="s">
        <v>772</v>
      </c>
      <c r="V388" s="708" t="s">
        <v>124</v>
      </c>
      <c r="W388" s="779" t="s">
        <v>498</v>
      </c>
      <c r="X388" s="826">
        <v>77.827156133187643</v>
      </c>
      <c r="Y388" s="826">
        <v>155.99069940319703</v>
      </c>
      <c r="Z388" s="826">
        <v>234.63431368441749</v>
      </c>
      <c r="AA388" s="826">
        <v>313.87433529404319</v>
      </c>
      <c r="AB388" s="826">
        <v>393.7676820422717</v>
      </c>
      <c r="AC388" s="826">
        <v>418.51083118974952</v>
      </c>
      <c r="AD388" s="826">
        <v>443.25398033722735</v>
      </c>
      <c r="AE388" s="826">
        <v>467.99712948470517</v>
      </c>
      <c r="AF388" s="826">
        <v>492.74027863218294</v>
      </c>
      <c r="AG388" s="826">
        <v>517.48342777966081</v>
      </c>
      <c r="AH388" s="826">
        <v>517.48342777966081</v>
      </c>
      <c r="AI388" s="826">
        <v>517.48342777966081</v>
      </c>
      <c r="AJ388" s="826">
        <v>517.48342777966081</v>
      </c>
      <c r="AK388" s="826">
        <v>517.48342777966081</v>
      </c>
      <c r="AL388" s="826">
        <v>517.48342777966081</v>
      </c>
      <c r="AM388" s="826">
        <v>517.48342777966081</v>
      </c>
      <c r="AN388" s="826">
        <v>517.48342777966081</v>
      </c>
      <c r="AO388" s="826">
        <v>517.48342777966081</v>
      </c>
      <c r="AP388" s="826">
        <v>517.48342777966081</v>
      </c>
      <c r="AQ388" s="826">
        <v>517.48342777966081</v>
      </c>
      <c r="AR388" s="826">
        <v>517.48342777966081</v>
      </c>
      <c r="AS388" s="826">
        <v>517.48342777966081</v>
      </c>
      <c r="AT388" s="826">
        <v>517.48342777966081</v>
      </c>
      <c r="AU388" s="826">
        <v>517.48342777966081</v>
      </c>
      <c r="AV388" s="826">
        <v>517.48342777966081</v>
      </c>
      <c r="AW388" s="826">
        <v>517.48342777966081</v>
      </c>
      <c r="AX388" s="826">
        <v>517.48342777966081</v>
      </c>
      <c r="AY388" s="826">
        <v>517.48342777966081</v>
      </c>
      <c r="AZ388" s="826">
        <v>517.48342777966081</v>
      </c>
      <c r="BA388" s="826">
        <v>517.48342777966081</v>
      </c>
      <c r="BB388" s="826">
        <v>517.48342777966081</v>
      </c>
      <c r="BC388" s="826">
        <v>517.48342777966081</v>
      </c>
      <c r="BD388" s="826">
        <v>517.48342777966081</v>
      </c>
      <c r="BE388" s="826">
        <v>517.48342777966081</v>
      </c>
      <c r="BF388" s="826">
        <v>517.48342777966081</v>
      </c>
      <c r="BG388" s="826">
        <v>517.48342777966081</v>
      </c>
      <c r="BH388" s="826">
        <v>517.48342777966081</v>
      </c>
      <c r="BI388" s="826">
        <v>517.48342777966081</v>
      </c>
      <c r="BJ388" s="826">
        <v>517.48342777966081</v>
      </c>
      <c r="BK388" s="826">
        <v>517.48342777966081</v>
      </c>
      <c r="BL388" s="826">
        <v>517.48342777966081</v>
      </c>
      <c r="BM388" s="826">
        <v>517.48342777966081</v>
      </c>
      <c r="BN388" s="826">
        <v>517.48342777966081</v>
      </c>
      <c r="BO388" s="826">
        <v>517.48342777966081</v>
      </c>
      <c r="BP388" s="826">
        <v>517.48342777966081</v>
      </c>
      <c r="BQ388" s="826">
        <v>517.48342777966081</v>
      </c>
      <c r="BR388" s="826">
        <v>517.48342777966081</v>
      </c>
      <c r="BS388" s="826">
        <v>517.48342777966081</v>
      </c>
      <c r="BT388" s="826">
        <v>517.48342777966081</v>
      </c>
      <c r="BU388" s="826">
        <v>517.48342777966081</v>
      </c>
      <c r="BV388" s="826">
        <v>517.48342777966081</v>
      </c>
      <c r="BW388" s="826">
        <v>517.48342777966081</v>
      </c>
      <c r="BX388" s="826">
        <v>517.48342777966081</v>
      </c>
      <c r="BY388" s="826">
        <v>517.48342777966081</v>
      </c>
      <c r="BZ388" s="826">
        <v>517.48342777966081</v>
      </c>
      <c r="CA388" s="826">
        <v>517.48342777966081</v>
      </c>
      <c r="CB388" s="826">
        <v>517.48342777966081</v>
      </c>
      <c r="CC388" s="826">
        <v>517.48342777966081</v>
      </c>
      <c r="CD388" s="826">
        <v>517.48342777966081</v>
      </c>
      <c r="CE388" s="831">
        <v>517.48342777966081</v>
      </c>
      <c r="CF388" s="831">
        <v>517.48342777966081</v>
      </c>
      <c r="CG388" s="831">
        <v>517.48342777966081</v>
      </c>
      <c r="CH388" s="831">
        <v>517.48342777966081</v>
      </c>
      <c r="CI388" s="831">
        <v>517.48342777966081</v>
      </c>
      <c r="CJ388" s="831">
        <v>517.48342777966081</v>
      </c>
      <c r="CK388" s="831">
        <v>517.48342777966081</v>
      </c>
      <c r="CL388" s="831">
        <v>517.48342777966081</v>
      </c>
      <c r="CM388" s="831">
        <v>517.48342777966081</v>
      </c>
      <c r="CN388" s="831">
        <v>517.48342777966081</v>
      </c>
      <c r="CO388" s="831">
        <v>517.48342777966081</v>
      </c>
      <c r="CP388" s="831">
        <v>517.48342777966081</v>
      </c>
      <c r="CQ388" s="831">
        <v>517.48342777966081</v>
      </c>
      <c r="CR388" s="831">
        <v>517.48342777966081</v>
      </c>
      <c r="CS388" s="831">
        <v>517.48342777966081</v>
      </c>
      <c r="CT388" s="831">
        <v>517.48342777966081</v>
      </c>
      <c r="CU388" s="831">
        <v>517.48342777966081</v>
      </c>
      <c r="CV388" s="831">
        <v>517.48342777966081</v>
      </c>
      <c r="CW388" s="831">
        <v>517.48342777966081</v>
      </c>
      <c r="CX388" s="831">
        <v>517.48342777966081</v>
      </c>
      <c r="CY388" s="832">
        <v>517.48342777966081</v>
      </c>
      <c r="CZ388" s="831"/>
      <c r="DA388" s="831"/>
      <c r="DB388" s="831"/>
      <c r="DC388" s="831"/>
      <c r="DD388" s="831"/>
      <c r="DE388" s="831"/>
      <c r="DF388" s="831"/>
      <c r="DG388" s="831"/>
      <c r="DH388" s="831"/>
      <c r="DI388" s="831"/>
      <c r="DJ388" s="831"/>
      <c r="DK388" s="831"/>
      <c r="DL388" s="831"/>
      <c r="DM388" s="831"/>
      <c r="DN388" s="831"/>
      <c r="DO388" s="831"/>
      <c r="DP388" s="831"/>
      <c r="DQ388" s="831"/>
      <c r="DR388" s="831"/>
      <c r="DS388" s="831"/>
      <c r="DT388" s="831"/>
      <c r="DU388" s="831"/>
      <c r="DV388" s="831"/>
      <c r="DW388" s="826"/>
    </row>
    <row r="389" spans="2:127" x14ac:dyDescent="0.2">
      <c r="B389" s="703"/>
      <c r="C389" s="827"/>
      <c r="D389" s="809"/>
      <c r="E389" s="809"/>
      <c r="F389" s="809"/>
      <c r="G389" s="809"/>
      <c r="H389" s="809"/>
      <c r="I389" s="809"/>
      <c r="J389" s="809"/>
      <c r="K389" s="809"/>
      <c r="L389" s="809"/>
      <c r="M389" s="809"/>
      <c r="N389" s="809"/>
      <c r="O389" s="809"/>
      <c r="P389" s="809"/>
      <c r="Q389" s="809"/>
      <c r="R389" s="828"/>
      <c r="S389" s="809"/>
      <c r="T389" s="809"/>
      <c r="U389" s="707" t="s">
        <v>500</v>
      </c>
      <c r="V389" s="708" t="s">
        <v>124</v>
      </c>
      <c r="W389" s="709" t="s">
        <v>498</v>
      </c>
      <c r="X389" s="826"/>
      <c r="Y389" s="826"/>
      <c r="Z389" s="826"/>
      <c r="AA389" s="826"/>
      <c r="AB389" s="826"/>
      <c r="AC389" s="826"/>
      <c r="AD389" s="826"/>
      <c r="AE389" s="826"/>
      <c r="AF389" s="826"/>
      <c r="AG389" s="826"/>
      <c r="AH389" s="826"/>
      <c r="AI389" s="826"/>
      <c r="AJ389" s="826"/>
      <c r="AK389" s="826"/>
      <c r="AL389" s="826"/>
      <c r="AM389" s="826"/>
      <c r="AN389" s="826"/>
      <c r="AO389" s="826"/>
      <c r="AP389" s="826"/>
      <c r="AQ389" s="826"/>
      <c r="AR389" s="826"/>
      <c r="AS389" s="826"/>
      <c r="AT389" s="826"/>
      <c r="AU389" s="826"/>
      <c r="AV389" s="826"/>
      <c r="AW389" s="826"/>
      <c r="AX389" s="826"/>
      <c r="AY389" s="826"/>
      <c r="AZ389" s="826"/>
      <c r="BA389" s="826"/>
      <c r="BB389" s="826"/>
      <c r="BC389" s="826"/>
      <c r="BD389" s="826"/>
      <c r="BE389" s="826"/>
      <c r="BF389" s="826"/>
      <c r="BG389" s="826"/>
      <c r="BH389" s="826"/>
      <c r="BI389" s="826"/>
      <c r="BJ389" s="826"/>
      <c r="BK389" s="826"/>
      <c r="BL389" s="826"/>
      <c r="BM389" s="826"/>
      <c r="BN389" s="826"/>
      <c r="BO389" s="826"/>
      <c r="BP389" s="826"/>
      <c r="BQ389" s="826"/>
      <c r="BR389" s="826"/>
      <c r="BS389" s="826"/>
      <c r="BT389" s="826"/>
      <c r="BU389" s="826"/>
      <c r="BV389" s="826"/>
      <c r="BW389" s="826"/>
      <c r="BX389" s="826"/>
      <c r="BY389" s="826"/>
      <c r="BZ389" s="826"/>
      <c r="CA389" s="826"/>
      <c r="CB389" s="826"/>
      <c r="CC389" s="826"/>
      <c r="CD389" s="826"/>
      <c r="CE389" s="831"/>
      <c r="CF389" s="831"/>
      <c r="CG389" s="831"/>
      <c r="CH389" s="831"/>
      <c r="CI389" s="831"/>
      <c r="CJ389" s="831"/>
      <c r="CK389" s="831"/>
      <c r="CL389" s="831"/>
      <c r="CM389" s="831"/>
      <c r="CN389" s="831"/>
      <c r="CO389" s="831"/>
      <c r="CP389" s="831"/>
      <c r="CQ389" s="831"/>
      <c r="CR389" s="831"/>
      <c r="CS389" s="831"/>
      <c r="CT389" s="831"/>
      <c r="CU389" s="831"/>
      <c r="CV389" s="831"/>
      <c r="CW389" s="831"/>
      <c r="CX389" s="831"/>
      <c r="CY389" s="832"/>
      <c r="CZ389" s="831"/>
      <c r="DA389" s="831"/>
      <c r="DB389" s="831"/>
      <c r="DC389" s="831"/>
      <c r="DD389" s="831"/>
      <c r="DE389" s="831"/>
      <c r="DF389" s="831"/>
      <c r="DG389" s="831"/>
      <c r="DH389" s="831"/>
      <c r="DI389" s="831"/>
      <c r="DJ389" s="831"/>
      <c r="DK389" s="831"/>
      <c r="DL389" s="831"/>
      <c r="DM389" s="831"/>
      <c r="DN389" s="831"/>
      <c r="DO389" s="831"/>
      <c r="DP389" s="831"/>
      <c r="DQ389" s="831"/>
      <c r="DR389" s="831"/>
      <c r="DS389" s="831"/>
      <c r="DT389" s="831"/>
      <c r="DU389" s="831"/>
      <c r="DV389" s="831"/>
      <c r="DW389" s="826"/>
    </row>
    <row r="390" spans="2:127" x14ac:dyDescent="0.2">
      <c r="B390" s="704"/>
      <c r="C390" s="705"/>
      <c r="D390" s="651"/>
      <c r="E390" s="651"/>
      <c r="F390" s="651"/>
      <c r="G390" s="651"/>
      <c r="H390" s="651"/>
      <c r="I390" s="651"/>
      <c r="J390" s="651"/>
      <c r="K390" s="651"/>
      <c r="L390" s="651"/>
      <c r="M390" s="651"/>
      <c r="N390" s="651"/>
      <c r="O390" s="651"/>
      <c r="P390" s="651"/>
      <c r="Q390" s="651"/>
      <c r="R390" s="706"/>
      <c r="S390" s="651"/>
      <c r="T390" s="651"/>
      <c r="U390" s="707" t="s">
        <v>501</v>
      </c>
      <c r="V390" s="708" t="s">
        <v>124</v>
      </c>
      <c r="W390" s="709" t="s">
        <v>498</v>
      </c>
      <c r="X390" s="826"/>
      <c r="Y390" s="826"/>
      <c r="Z390" s="826"/>
      <c r="AA390" s="826"/>
      <c r="AB390" s="826"/>
      <c r="AC390" s="826"/>
      <c r="AD390" s="826"/>
      <c r="AE390" s="826"/>
      <c r="AF390" s="826"/>
      <c r="AG390" s="826"/>
      <c r="AH390" s="826"/>
      <c r="AI390" s="826"/>
      <c r="AJ390" s="826"/>
      <c r="AK390" s="826"/>
      <c r="AL390" s="826"/>
      <c r="AM390" s="826"/>
      <c r="AN390" s="826"/>
      <c r="AO390" s="826"/>
      <c r="AP390" s="826"/>
      <c r="AQ390" s="826"/>
      <c r="AR390" s="826"/>
      <c r="AS390" s="826"/>
      <c r="AT390" s="826"/>
      <c r="AU390" s="826"/>
      <c r="AV390" s="826"/>
      <c r="AW390" s="826"/>
      <c r="AX390" s="826"/>
      <c r="AY390" s="826"/>
      <c r="AZ390" s="826"/>
      <c r="BA390" s="826"/>
      <c r="BB390" s="826"/>
      <c r="BC390" s="826"/>
      <c r="BD390" s="826"/>
      <c r="BE390" s="826"/>
      <c r="BF390" s="826"/>
      <c r="BG390" s="826"/>
      <c r="BH390" s="826"/>
      <c r="BI390" s="826"/>
      <c r="BJ390" s="826"/>
      <c r="BK390" s="826"/>
      <c r="BL390" s="826"/>
      <c r="BM390" s="826"/>
      <c r="BN390" s="826"/>
      <c r="BO390" s="826"/>
      <c r="BP390" s="826"/>
      <c r="BQ390" s="826"/>
      <c r="BR390" s="826"/>
      <c r="BS390" s="826"/>
      <c r="BT390" s="826"/>
      <c r="BU390" s="826"/>
      <c r="BV390" s="826"/>
      <c r="BW390" s="826"/>
      <c r="BX390" s="826"/>
      <c r="BY390" s="826"/>
      <c r="BZ390" s="826"/>
      <c r="CA390" s="826"/>
      <c r="CB390" s="826"/>
      <c r="CC390" s="826"/>
      <c r="CD390" s="826"/>
      <c r="CE390" s="826"/>
      <c r="CF390" s="826"/>
      <c r="CG390" s="826"/>
      <c r="CH390" s="826"/>
      <c r="CI390" s="826"/>
      <c r="CJ390" s="826"/>
      <c r="CK390" s="826"/>
      <c r="CL390" s="826"/>
      <c r="CM390" s="826"/>
      <c r="CN390" s="826"/>
      <c r="CO390" s="826"/>
      <c r="CP390" s="826"/>
      <c r="CQ390" s="826"/>
      <c r="CR390" s="826"/>
      <c r="CS390" s="826"/>
      <c r="CT390" s="826"/>
      <c r="CU390" s="826"/>
      <c r="CV390" s="826"/>
      <c r="CW390" s="826"/>
      <c r="CX390" s="826"/>
      <c r="CY390" s="832"/>
      <c r="CZ390" s="831"/>
      <c r="DA390" s="826"/>
      <c r="DB390" s="826"/>
      <c r="DC390" s="826"/>
      <c r="DD390" s="826"/>
      <c r="DE390" s="826"/>
      <c r="DF390" s="826"/>
      <c r="DG390" s="826"/>
      <c r="DH390" s="826"/>
      <c r="DI390" s="826"/>
      <c r="DJ390" s="826"/>
      <c r="DK390" s="826"/>
      <c r="DL390" s="826"/>
      <c r="DM390" s="826"/>
      <c r="DN390" s="826"/>
      <c r="DO390" s="826"/>
      <c r="DP390" s="826"/>
      <c r="DQ390" s="826"/>
      <c r="DR390" s="826"/>
      <c r="DS390" s="826"/>
      <c r="DT390" s="826"/>
      <c r="DU390" s="826"/>
      <c r="DV390" s="826"/>
      <c r="DW390" s="826"/>
    </row>
    <row r="391" spans="2:127" x14ac:dyDescent="0.2">
      <c r="B391" s="704"/>
      <c r="C391" s="705"/>
      <c r="D391" s="651"/>
      <c r="E391" s="651"/>
      <c r="F391" s="651"/>
      <c r="G391" s="651"/>
      <c r="H391" s="651"/>
      <c r="I391" s="651"/>
      <c r="J391" s="651"/>
      <c r="K391" s="651"/>
      <c r="L391" s="651"/>
      <c r="M391" s="651"/>
      <c r="N391" s="651"/>
      <c r="O391" s="651"/>
      <c r="P391" s="651"/>
      <c r="Q391" s="651"/>
      <c r="R391" s="706"/>
      <c r="S391" s="651"/>
      <c r="T391" s="651"/>
      <c r="U391" s="710" t="s">
        <v>502</v>
      </c>
      <c r="V391" s="711" t="s">
        <v>124</v>
      </c>
      <c r="W391" s="709" t="s">
        <v>498</v>
      </c>
      <c r="X391" s="826"/>
      <c r="Y391" s="826"/>
      <c r="Z391" s="826"/>
      <c r="AA391" s="826"/>
      <c r="AB391" s="826"/>
      <c r="AC391" s="826"/>
      <c r="AD391" s="826"/>
      <c r="AE391" s="826"/>
      <c r="AF391" s="826"/>
      <c r="AG391" s="826"/>
      <c r="AH391" s="826"/>
      <c r="AI391" s="826"/>
      <c r="AJ391" s="826"/>
      <c r="AK391" s="826"/>
      <c r="AL391" s="826"/>
      <c r="AM391" s="826"/>
      <c r="AN391" s="826"/>
      <c r="AO391" s="826"/>
      <c r="AP391" s="826"/>
      <c r="AQ391" s="826"/>
      <c r="AR391" s="826"/>
      <c r="AS391" s="826"/>
      <c r="AT391" s="826"/>
      <c r="AU391" s="826"/>
      <c r="AV391" s="826"/>
      <c r="AW391" s="826"/>
      <c r="AX391" s="826"/>
      <c r="AY391" s="826"/>
      <c r="AZ391" s="826"/>
      <c r="BA391" s="826"/>
      <c r="BB391" s="826"/>
      <c r="BC391" s="826"/>
      <c r="BD391" s="826"/>
      <c r="BE391" s="826"/>
      <c r="BF391" s="826"/>
      <c r="BG391" s="826"/>
      <c r="BH391" s="826"/>
      <c r="BI391" s="826"/>
      <c r="BJ391" s="826"/>
      <c r="BK391" s="826"/>
      <c r="BL391" s="826"/>
      <c r="BM391" s="826"/>
      <c r="BN391" s="826"/>
      <c r="BO391" s="826"/>
      <c r="BP391" s="826"/>
      <c r="BQ391" s="826"/>
      <c r="BR391" s="826"/>
      <c r="BS391" s="826"/>
      <c r="BT391" s="826"/>
      <c r="BU391" s="826"/>
      <c r="BV391" s="826"/>
      <c r="BW391" s="826"/>
      <c r="BX391" s="826"/>
      <c r="BY391" s="826"/>
      <c r="BZ391" s="826"/>
      <c r="CA391" s="826"/>
      <c r="CB391" s="826"/>
      <c r="CC391" s="826"/>
      <c r="CD391" s="826"/>
      <c r="CE391" s="826"/>
      <c r="CF391" s="826"/>
      <c r="CG391" s="826"/>
      <c r="CH391" s="826"/>
      <c r="CI391" s="826"/>
      <c r="CJ391" s="826"/>
      <c r="CK391" s="826"/>
      <c r="CL391" s="826"/>
      <c r="CM391" s="826"/>
      <c r="CN391" s="826"/>
      <c r="CO391" s="826"/>
      <c r="CP391" s="826"/>
      <c r="CQ391" s="826"/>
      <c r="CR391" s="826"/>
      <c r="CS391" s="826"/>
      <c r="CT391" s="826"/>
      <c r="CU391" s="826"/>
      <c r="CV391" s="826"/>
      <c r="CW391" s="826"/>
      <c r="CX391" s="826"/>
      <c r="CY391" s="832"/>
      <c r="CZ391" s="831"/>
      <c r="DA391" s="826"/>
      <c r="DB391" s="826"/>
      <c r="DC391" s="826"/>
      <c r="DD391" s="826"/>
      <c r="DE391" s="826"/>
      <c r="DF391" s="826"/>
      <c r="DG391" s="826"/>
      <c r="DH391" s="826"/>
      <c r="DI391" s="826"/>
      <c r="DJ391" s="826"/>
      <c r="DK391" s="826"/>
      <c r="DL391" s="826"/>
      <c r="DM391" s="826"/>
      <c r="DN391" s="826"/>
      <c r="DO391" s="826"/>
      <c r="DP391" s="826"/>
      <c r="DQ391" s="826"/>
      <c r="DR391" s="826"/>
      <c r="DS391" s="826"/>
      <c r="DT391" s="826"/>
      <c r="DU391" s="826"/>
      <c r="DV391" s="826"/>
      <c r="DW391" s="826"/>
    </row>
    <row r="392" spans="2:127" x14ac:dyDescent="0.2">
      <c r="B392" s="704"/>
      <c r="C392" s="705"/>
      <c r="D392" s="651"/>
      <c r="E392" s="651"/>
      <c r="F392" s="651"/>
      <c r="G392" s="651"/>
      <c r="H392" s="651"/>
      <c r="I392" s="651"/>
      <c r="J392" s="651"/>
      <c r="K392" s="651"/>
      <c r="L392" s="651"/>
      <c r="M392" s="651"/>
      <c r="N392" s="651"/>
      <c r="O392" s="651"/>
      <c r="P392" s="651"/>
      <c r="Q392" s="651"/>
      <c r="R392" s="706"/>
      <c r="S392" s="651"/>
      <c r="T392" s="651"/>
      <c r="U392" s="707" t="s">
        <v>503</v>
      </c>
      <c r="V392" s="708" t="s">
        <v>124</v>
      </c>
      <c r="W392" s="709" t="s">
        <v>498</v>
      </c>
      <c r="X392" s="826"/>
      <c r="Y392" s="826"/>
      <c r="Z392" s="826"/>
      <c r="AA392" s="826"/>
      <c r="AB392" s="826"/>
      <c r="AC392" s="826"/>
      <c r="AD392" s="826"/>
      <c r="AE392" s="826"/>
      <c r="AF392" s="826"/>
      <c r="AG392" s="826"/>
      <c r="AH392" s="826"/>
      <c r="AI392" s="826"/>
      <c r="AJ392" s="826"/>
      <c r="AK392" s="826"/>
      <c r="AL392" s="826"/>
      <c r="AM392" s="826"/>
      <c r="AN392" s="826"/>
      <c r="AO392" s="826"/>
      <c r="AP392" s="826"/>
      <c r="AQ392" s="826"/>
      <c r="AR392" s="826"/>
      <c r="AS392" s="826"/>
      <c r="AT392" s="826"/>
      <c r="AU392" s="826"/>
      <c r="AV392" s="826"/>
      <c r="AW392" s="826"/>
      <c r="AX392" s="826"/>
      <c r="AY392" s="826"/>
      <c r="AZ392" s="826"/>
      <c r="BA392" s="826"/>
      <c r="BB392" s="826"/>
      <c r="BC392" s="826"/>
      <c r="BD392" s="826"/>
      <c r="BE392" s="826"/>
      <c r="BF392" s="826"/>
      <c r="BG392" s="826"/>
      <c r="BH392" s="826"/>
      <c r="BI392" s="826"/>
      <c r="BJ392" s="826"/>
      <c r="BK392" s="826"/>
      <c r="BL392" s="826"/>
      <c r="BM392" s="826"/>
      <c r="BN392" s="826"/>
      <c r="BO392" s="826"/>
      <c r="BP392" s="826"/>
      <c r="BQ392" s="826"/>
      <c r="BR392" s="826"/>
      <c r="BS392" s="826"/>
      <c r="BT392" s="826"/>
      <c r="BU392" s="826"/>
      <c r="BV392" s="826"/>
      <c r="BW392" s="826"/>
      <c r="BX392" s="826"/>
      <c r="BY392" s="826"/>
      <c r="BZ392" s="826"/>
      <c r="CA392" s="826"/>
      <c r="CB392" s="826"/>
      <c r="CC392" s="826"/>
      <c r="CD392" s="826"/>
      <c r="CE392" s="826"/>
      <c r="CF392" s="826"/>
      <c r="CG392" s="826"/>
      <c r="CH392" s="826"/>
      <c r="CI392" s="826"/>
      <c r="CJ392" s="826"/>
      <c r="CK392" s="826"/>
      <c r="CL392" s="826"/>
      <c r="CM392" s="826"/>
      <c r="CN392" s="826"/>
      <c r="CO392" s="826"/>
      <c r="CP392" s="826"/>
      <c r="CQ392" s="826"/>
      <c r="CR392" s="826"/>
      <c r="CS392" s="826"/>
      <c r="CT392" s="826"/>
      <c r="CU392" s="826"/>
      <c r="CV392" s="826"/>
      <c r="CW392" s="826"/>
      <c r="CX392" s="826"/>
      <c r="CY392" s="832"/>
      <c r="CZ392" s="831"/>
      <c r="DA392" s="826"/>
      <c r="DB392" s="826"/>
      <c r="DC392" s="826"/>
      <c r="DD392" s="826"/>
      <c r="DE392" s="826"/>
      <c r="DF392" s="826"/>
      <c r="DG392" s="826"/>
      <c r="DH392" s="826"/>
      <c r="DI392" s="826"/>
      <c r="DJ392" s="826"/>
      <c r="DK392" s="826"/>
      <c r="DL392" s="826"/>
      <c r="DM392" s="826"/>
      <c r="DN392" s="826"/>
      <c r="DO392" s="826"/>
      <c r="DP392" s="826"/>
      <c r="DQ392" s="826"/>
      <c r="DR392" s="826"/>
      <c r="DS392" s="826"/>
      <c r="DT392" s="826"/>
      <c r="DU392" s="826"/>
      <c r="DV392" s="826"/>
      <c r="DW392" s="826"/>
    </row>
    <row r="393" spans="2:127" x14ac:dyDescent="0.2">
      <c r="B393" s="829"/>
      <c r="C393" s="705"/>
      <c r="D393" s="651"/>
      <c r="E393" s="651"/>
      <c r="F393" s="651"/>
      <c r="G393" s="651"/>
      <c r="H393" s="651"/>
      <c r="I393" s="651"/>
      <c r="J393" s="651"/>
      <c r="K393" s="651"/>
      <c r="L393" s="651"/>
      <c r="M393" s="651"/>
      <c r="N393" s="651"/>
      <c r="O393" s="651"/>
      <c r="P393" s="651"/>
      <c r="Q393" s="651"/>
      <c r="R393" s="706"/>
      <c r="S393" s="651"/>
      <c r="T393" s="651"/>
      <c r="U393" s="707" t="s">
        <v>504</v>
      </c>
      <c r="V393" s="708" t="s">
        <v>124</v>
      </c>
      <c r="W393" s="709" t="s">
        <v>498</v>
      </c>
      <c r="X393" s="826"/>
      <c r="Y393" s="826"/>
      <c r="Z393" s="826"/>
      <c r="AA393" s="826"/>
      <c r="AB393" s="826"/>
      <c r="AC393" s="826"/>
      <c r="AD393" s="826"/>
      <c r="AE393" s="826"/>
      <c r="AF393" s="826"/>
      <c r="AG393" s="826"/>
      <c r="AH393" s="826"/>
      <c r="AI393" s="826"/>
      <c r="AJ393" s="826"/>
      <c r="AK393" s="826"/>
      <c r="AL393" s="826"/>
      <c r="AM393" s="826"/>
      <c r="AN393" s="826"/>
      <c r="AO393" s="826"/>
      <c r="AP393" s="826"/>
      <c r="AQ393" s="826"/>
      <c r="AR393" s="826"/>
      <c r="AS393" s="826"/>
      <c r="AT393" s="826"/>
      <c r="AU393" s="826"/>
      <c r="AV393" s="826"/>
      <c r="AW393" s="826"/>
      <c r="AX393" s="826"/>
      <c r="AY393" s="826"/>
      <c r="AZ393" s="826"/>
      <c r="BA393" s="826"/>
      <c r="BB393" s="826"/>
      <c r="BC393" s="826"/>
      <c r="BD393" s="826"/>
      <c r="BE393" s="826"/>
      <c r="BF393" s="826"/>
      <c r="BG393" s="826"/>
      <c r="BH393" s="826"/>
      <c r="BI393" s="826"/>
      <c r="BJ393" s="826"/>
      <c r="BK393" s="826"/>
      <c r="BL393" s="826"/>
      <c r="BM393" s="826"/>
      <c r="BN393" s="826"/>
      <c r="BO393" s="826"/>
      <c r="BP393" s="826"/>
      <c r="BQ393" s="826"/>
      <c r="BR393" s="826"/>
      <c r="BS393" s="826"/>
      <c r="BT393" s="826"/>
      <c r="BU393" s="826"/>
      <c r="BV393" s="826"/>
      <c r="BW393" s="826"/>
      <c r="BX393" s="826"/>
      <c r="BY393" s="826"/>
      <c r="BZ393" s="826"/>
      <c r="CA393" s="826"/>
      <c r="CB393" s="826"/>
      <c r="CC393" s="826"/>
      <c r="CD393" s="826"/>
      <c r="CE393" s="826"/>
      <c r="CF393" s="826"/>
      <c r="CG393" s="826"/>
      <c r="CH393" s="826"/>
      <c r="CI393" s="826"/>
      <c r="CJ393" s="826"/>
      <c r="CK393" s="826"/>
      <c r="CL393" s="826"/>
      <c r="CM393" s="826"/>
      <c r="CN393" s="826"/>
      <c r="CO393" s="826"/>
      <c r="CP393" s="826"/>
      <c r="CQ393" s="826"/>
      <c r="CR393" s="826"/>
      <c r="CS393" s="826"/>
      <c r="CT393" s="826"/>
      <c r="CU393" s="826"/>
      <c r="CV393" s="826"/>
      <c r="CW393" s="826"/>
      <c r="CX393" s="826"/>
      <c r="CY393" s="832"/>
      <c r="CZ393" s="831"/>
      <c r="DA393" s="826"/>
      <c r="DB393" s="826"/>
      <c r="DC393" s="826"/>
      <c r="DD393" s="826"/>
      <c r="DE393" s="826"/>
      <c r="DF393" s="826"/>
      <c r="DG393" s="826"/>
      <c r="DH393" s="826"/>
      <c r="DI393" s="826"/>
      <c r="DJ393" s="826"/>
      <c r="DK393" s="826"/>
      <c r="DL393" s="826"/>
      <c r="DM393" s="826"/>
      <c r="DN393" s="826"/>
      <c r="DO393" s="826"/>
      <c r="DP393" s="826"/>
      <c r="DQ393" s="826"/>
      <c r="DR393" s="826"/>
      <c r="DS393" s="826"/>
      <c r="DT393" s="826"/>
      <c r="DU393" s="826"/>
      <c r="DV393" s="826"/>
      <c r="DW393" s="826"/>
    </row>
    <row r="394" spans="2:127" x14ac:dyDescent="0.2">
      <c r="B394" s="829"/>
      <c r="C394" s="705"/>
      <c r="D394" s="651"/>
      <c r="E394" s="651"/>
      <c r="F394" s="651"/>
      <c r="G394" s="651"/>
      <c r="H394" s="651"/>
      <c r="I394" s="651"/>
      <c r="J394" s="651"/>
      <c r="K394" s="651"/>
      <c r="L394" s="651"/>
      <c r="M394" s="651"/>
      <c r="N394" s="651"/>
      <c r="O394" s="651"/>
      <c r="P394" s="651"/>
      <c r="Q394" s="651"/>
      <c r="R394" s="706"/>
      <c r="S394" s="651"/>
      <c r="T394" s="651"/>
      <c r="U394" s="707" t="s">
        <v>505</v>
      </c>
      <c r="V394" s="708" t="s">
        <v>124</v>
      </c>
      <c r="W394" s="709" t="s">
        <v>498</v>
      </c>
      <c r="X394" s="826"/>
      <c r="Y394" s="826"/>
      <c r="Z394" s="826"/>
      <c r="AA394" s="826"/>
      <c r="AB394" s="826"/>
      <c r="AC394" s="826"/>
      <c r="AD394" s="826"/>
      <c r="AE394" s="826"/>
      <c r="AF394" s="826"/>
      <c r="AG394" s="826"/>
      <c r="AH394" s="826"/>
      <c r="AI394" s="826"/>
      <c r="AJ394" s="826"/>
      <c r="AK394" s="826"/>
      <c r="AL394" s="826"/>
      <c r="AM394" s="826"/>
      <c r="AN394" s="826"/>
      <c r="AO394" s="826"/>
      <c r="AP394" s="826"/>
      <c r="AQ394" s="826"/>
      <c r="AR394" s="826"/>
      <c r="AS394" s="826"/>
      <c r="AT394" s="826"/>
      <c r="AU394" s="826"/>
      <c r="AV394" s="826"/>
      <c r="AW394" s="826"/>
      <c r="AX394" s="826"/>
      <c r="AY394" s="826"/>
      <c r="AZ394" s="826"/>
      <c r="BA394" s="826"/>
      <c r="BB394" s="826"/>
      <c r="BC394" s="826"/>
      <c r="BD394" s="826"/>
      <c r="BE394" s="826"/>
      <c r="BF394" s="826"/>
      <c r="BG394" s="826"/>
      <c r="BH394" s="826"/>
      <c r="BI394" s="826"/>
      <c r="BJ394" s="826"/>
      <c r="BK394" s="826"/>
      <c r="BL394" s="826"/>
      <c r="BM394" s="826"/>
      <c r="BN394" s="826"/>
      <c r="BO394" s="826"/>
      <c r="BP394" s="826"/>
      <c r="BQ394" s="826"/>
      <c r="BR394" s="826"/>
      <c r="BS394" s="826"/>
      <c r="BT394" s="826"/>
      <c r="BU394" s="826"/>
      <c r="BV394" s="826"/>
      <c r="BW394" s="826"/>
      <c r="BX394" s="826"/>
      <c r="BY394" s="826"/>
      <c r="BZ394" s="826"/>
      <c r="CA394" s="826"/>
      <c r="CB394" s="826"/>
      <c r="CC394" s="826"/>
      <c r="CD394" s="826"/>
      <c r="CE394" s="826"/>
      <c r="CF394" s="826"/>
      <c r="CG394" s="826"/>
      <c r="CH394" s="826"/>
      <c r="CI394" s="826"/>
      <c r="CJ394" s="826"/>
      <c r="CK394" s="826"/>
      <c r="CL394" s="826"/>
      <c r="CM394" s="826"/>
      <c r="CN394" s="826"/>
      <c r="CO394" s="826"/>
      <c r="CP394" s="826"/>
      <c r="CQ394" s="826"/>
      <c r="CR394" s="826"/>
      <c r="CS394" s="826"/>
      <c r="CT394" s="826"/>
      <c r="CU394" s="826"/>
      <c r="CV394" s="826"/>
      <c r="CW394" s="826"/>
      <c r="CX394" s="826"/>
      <c r="CY394" s="832"/>
      <c r="CZ394" s="831"/>
      <c r="DA394" s="826"/>
      <c r="DB394" s="826"/>
      <c r="DC394" s="826"/>
      <c r="DD394" s="826"/>
      <c r="DE394" s="826"/>
      <c r="DF394" s="826"/>
      <c r="DG394" s="826"/>
      <c r="DH394" s="826"/>
      <c r="DI394" s="826"/>
      <c r="DJ394" s="826"/>
      <c r="DK394" s="826"/>
      <c r="DL394" s="826"/>
      <c r="DM394" s="826"/>
      <c r="DN394" s="826"/>
      <c r="DO394" s="826"/>
      <c r="DP394" s="826"/>
      <c r="DQ394" s="826"/>
      <c r="DR394" s="826"/>
      <c r="DS394" s="826"/>
      <c r="DT394" s="826"/>
      <c r="DU394" s="826"/>
      <c r="DV394" s="826"/>
      <c r="DW394" s="826"/>
    </row>
    <row r="395" spans="2:127" x14ac:dyDescent="0.2">
      <c r="B395" s="829"/>
      <c r="C395" s="705"/>
      <c r="D395" s="651"/>
      <c r="E395" s="651"/>
      <c r="F395" s="651"/>
      <c r="G395" s="651"/>
      <c r="H395" s="651"/>
      <c r="I395" s="651"/>
      <c r="J395" s="651"/>
      <c r="K395" s="651"/>
      <c r="L395" s="651"/>
      <c r="M395" s="651"/>
      <c r="N395" s="651"/>
      <c r="O395" s="651"/>
      <c r="P395" s="651"/>
      <c r="Q395" s="651"/>
      <c r="R395" s="706"/>
      <c r="S395" s="651"/>
      <c r="T395" s="651"/>
      <c r="U395" s="707" t="s">
        <v>506</v>
      </c>
      <c r="V395" s="708" t="s">
        <v>124</v>
      </c>
      <c r="W395" s="709" t="s">
        <v>498</v>
      </c>
      <c r="X395" s="826"/>
      <c r="Y395" s="826"/>
      <c r="Z395" s="826"/>
      <c r="AA395" s="826"/>
      <c r="AB395" s="826"/>
      <c r="AC395" s="826"/>
      <c r="AD395" s="826"/>
      <c r="AE395" s="826"/>
      <c r="AF395" s="826"/>
      <c r="AG395" s="826"/>
      <c r="AH395" s="826"/>
      <c r="AI395" s="826"/>
      <c r="AJ395" s="826"/>
      <c r="AK395" s="826"/>
      <c r="AL395" s="826"/>
      <c r="AM395" s="826"/>
      <c r="AN395" s="826"/>
      <c r="AO395" s="826"/>
      <c r="AP395" s="826"/>
      <c r="AQ395" s="826"/>
      <c r="AR395" s="826"/>
      <c r="AS395" s="826"/>
      <c r="AT395" s="826"/>
      <c r="AU395" s="826"/>
      <c r="AV395" s="826"/>
      <c r="AW395" s="826"/>
      <c r="AX395" s="826"/>
      <c r="AY395" s="826"/>
      <c r="AZ395" s="826"/>
      <c r="BA395" s="826"/>
      <c r="BB395" s="826"/>
      <c r="BC395" s="826"/>
      <c r="BD395" s="826"/>
      <c r="BE395" s="826"/>
      <c r="BF395" s="826"/>
      <c r="BG395" s="826"/>
      <c r="BH395" s="826"/>
      <c r="BI395" s="826"/>
      <c r="BJ395" s="826"/>
      <c r="BK395" s="826"/>
      <c r="BL395" s="826"/>
      <c r="BM395" s="826"/>
      <c r="BN395" s="826"/>
      <c r="BO395" s="826"/>
      <c r="BP395" s="826"/>
      <c r="BQ395" s="826"/>
      <c r="BR395" s="826"/>
      <c r="BS395" s="826"/>
      <c r="BT395" s="826"/>
      <c r="BU395" s="826"/>
      <c r="BV395" s="826"/>
      <c r="BW395" s="826"/>
      <c r="BX395" s="826"/>
      <c r="BY395" s="826"/>
      <c r="BZ395" s="826"/>
      <c r="CA395" s="826"/>
      <c r="CB395" s="826"/>
      <c r="CC395" s="826"/>
      <c r="CD395" s="826"/>
      <c r="CE395" s="826"/>
      <c r="CF395" s="826"/>
      <c r="CG395" s="826"/>
      <c r="CH395" s="826"/>
      <c r="CI395" s="826"/>
      <c r="CJ395" s="826"/>
      <c r="CK395" s="826"/>
      <c r="CL395" s="826"/>
      <c r="CM395" s="826"/>
      <c r="CN395" s="826"/>
      <c r="CO395" s="826"/>
      <c r="CP395" s="826"/>
      <c r="CQ395" s="826"/>
      <c r="CR395" s="826"/>
      <c r="CS395" s="826"/>
      <c r="CT395" s="826"/>
      <c r="CU395" s="826"/>
      <c r="CV395" s="826"/>
      <c r="CW395" s="826"/>
      <c r="CX395" s="826"/>
      <c r="CY395" s="832"/>
      <c r="CZ395" s="831"/>
      <c r="DA395" s="826"/>
      <c r="DB395" s="826"/>
      <c r="DC395" s="826"/>
      <c r="DD395" s="826"/>
      <c r="DE395" s="826"/>
      <c r="DF395" s="826"/>
      <c r="DG395" s="826"/>
      <c r="DH395" s="826"/>
      <c r="DI395" s="826"/>
      <c r="DJ395" s="826"/>
      <c r="DK395" s="826"/>
      <c r="DL395" s="826"/>
      <c r="DM395" s="826"/>
      <c r="DN395" s="826"/>
      <c r="DO395" s="826"/>
      <c r="DP395" s="826"/>
      <c r="DQ395" s="826"/>
      <c r="DR395" s="826"/>
      <c r="DS395" s="826"/>
      <c r="DT395" s="826"/>
      <c r="DU395" s="826"/>
      <c r="DV395" s="826"/>
      <c r="DW395" s="826"/>
    </row>
    <row r="396" spans="2:127" x14ac:dyDescent="0.2">
      <c r="B396" s="829"/>
      <c r="C396" s="705"/>
      <c r="D396" s="651"/>
      <c r="E396" s="651"/>
      <c r="F396" s="651"/>
      <c r="G396" s="651"/>
      <c r="H396" s="651"/>
      <c r="I396" s="651"/>
      <c r="J396" s="651"/>
      <c r="K396" s="651"/>
      <c r="L396" s="651"/>
      <c r="M396" s="651"/>
      <c r="N396" s="651"/>
      <c r="O396" s="651"/>
      <c r="P396" s="651"/>
      <c r="Q396" s="651"/>
      <c r="R396" s="706"/>
      <c r="S396" s="651"/>
      <c r="T396" s="651"/>
      <c r="U396" s="712" t="s">
        <v>507</v>
      </c>
      <c r="V396" s="708" t="s">
        <v>124</v>
      </c>
      <c r="W396" s="709" t="s">
        <v>498</v>
      </c>
      <c r="X396" s="833"/>
      <c r="Y396" s="833"/>
      <c r="Z396" s="833"/>
      <c r="AA396" s="833"/>
      <c r="AB396" s="833"/>
      <c r="AC396" s="833"/>
      <c r="AD396" s="833"/>
      <c r="AE396" s="833"/>
      <c r="AF396" s="833"/>
      <c r="AG396" s="833"/>
      <c r="AH396" s="833"/>
      <c r="AI396" s="833"/>
      <c r="AJ396" s="833"/>
      <c r="AK396" s="833"/>
      <c r="AL396" s="833"/>
      <c r="AM396" s="833"/>
      <c r="AN396" s="833"/>
      <c r="AO396" s="833"/>
      <c r="AP396" s="833"/>
      <c r="AQ396" s="833"/>
      <c r="AR396" s="833"/>
      <c r="AS396" s="833"/>
      <c r="AT396" s="833"/>
      <c r="AU396" s="833"/>
      <c r="AV396" s="833"/>
      <c r="AW396" s="833"/>
      <c r="AX396" s="833"/>
      <c r="AY396" s="833"/>
      <c r="AZ396" s="833"/>
      <c r="BA396" s="833"/>
      <c r="BB396" s="833"/>
      <c r="BC396" s="833"/>
      <c r="BD396" s="833"/>
      <c r="BE396" s="833"/>
      <c r="BF396" s="833"/>
      <c r="BG396" s="833"/>
      <c r="BH396" s="833"/>
      <c r="BI396" s="833"/>
      <c r="BJ396" s="833"/>
      <c r="BK396" s="833"/>
      <c r="BL396" s="833"/>
      <c r="BM396" s="833"/>
      <c r="BN396" s="833"/>
      <c r="BO396" s="833"/>
      <c r="BP396" s="833"/>
      <c r="BQ396" s="833"/>
      <c r="BR396" s="833"/>
      <c r="BS396" s="833"/>
      <c r="BT396" s="833"/>
      <c r="BU396" s="833"/>
      <c r="BV396" s="833"/>
      <c r="BW396" s="833"/>
      <c r="BX396" s="833"/>
      <c r="BY396" s="833"/>
      <c r="BZ396" s="833"/>
      <c r="CA396" s="833"/>
      <c r="CB396" s="833"/>
      <c r="CC396" s="833"/>
      <c r="CD396" s="833"/>
      <c r="CE396" s="833"/>
      <c r="CF396" s="833"/>
      <c r="CG396" s="833"/>
      <c r="CH396" s="833"/>
      <c r="CI396" s="833"/>
      <c r="CJ396" s="833"/>
      <c r="CK396" s="833"/>
      <c r="CL396" s="833"/>
      <c r="CM396" s="833"/>
      <c r="CN396" s="833"/>
      <c r="CO396" s="833"/>
      <c r="CP396" s="833"/>
      <c r="CQ396" s="833"/>
      <c r="CR396" s="833"/>
      <c r="CS396" s="833"/>
      <c r="CT396" s="833"/>
      <c r="CU396" s="833"/>
      <c r="CV396" s="833"/>
      <c r="CW396" s="833"/>
      <c r="CX396" s="833"/>
      <c r="CY396" s="832"/>
      <c r="CZ396" s="831"/>
      <c r="DA396" s="833"/>
      <c r="DB396" s="833"/>
      <c r="DC396" s="833"/>
      <c r="DD396" s="833"/>
      <c r="DE396" s="833"/>
      <c r="DF396" s="833"/>
      <c r="DG396" s="833"/>
      <c r="DH396" s="833"/>
      <c r="DI396" s="833"/>
      <c r="DJ396" s="833"/>
      <c r="DK396" s="833"/>
      <c r="DL396" s="833"/>
      <c r="DM396" s="833"/>
      <c r="DN396" s="833"/>
      <c r="DO396" s="833"/>
      <c r="DP396" s="833"/>
      <c r="DQ396" s="833"/>
      <c r="DR396" s="833"/>
      <c r="DS396" s="833"/>
      <c r="DT396" s="833"/>
      <c r="DU396" s="833"/>
      <c r="DV396" s="833"/>
      <c r="DW396" s="833"/>
    </row>
    <row r="397" spans="2:127" ht="15.75" thickBot="1" x14ac:dyDescent="0.25">
      <c r="B397" s="713"/>
      <c r="C397" s="714"/>
      <c r="D397" s="715"/>
      <c r="E397" s="715"/>
      <c r="F397" s="715"/>
      <c r="G397" s="715"/>
      <c r="H397" s="715"/>
      <c r="I397" s="715"/>
      <c r="J397" s="715"/>
      <c r="K397" s="715"/>
      <c r="L397" s="715"/>
      <c r="M397" s="715"/>
      <c r="N397" s="715"/>
      <c r="O397" s="715"/>
      <c r="P397" s="715"/>
      <c r="Q397" s="715"/>
      <c r="R397" s="716"/>
      <c r="S397" s="715"/>
      <c r="T397" s="715"/>
      <c r="U397" s="717" t="s">
        <v>127</v>
      </c>
      <c r="V397" s="718" t="s">
        <v>508</v>
      </c>
      <c r="W397" s="719" t="s">
        <v>498</v>
      </c>
      <c r="X397" s="720">
        <f>SUM(X386:X396)</f>
        <v>2239.6926042772889</v>
      </c>
      <c r="Y397" s="720">
        <f t="shared" ref="Y397:CJ397" si="109">SUM(Y386:Y396)</f>
        <v>2327.2002346812355</v>
      </c>
      <c r="Z397" s="720">
        <f t="shared" si="109"/>
        <v>2419.1791548294314</v>
      </c>
      <c r="AA397" s="720">
        <f t="shared" si="109"/>
        <v>2514.9860466725336</v>
      </c>
      <c r="AB397" s="720">
        <f t="shared" si="109"/>
        <v>2613.0273139375081</v>
      </c>
      <c r="AC397" s="720">
        <f t="shared" si="109"/>
        <v>1105.8205297307991</v>
      </c>
      <c r="AD397" s="720">
        <f t="shared" si="109"/>
        <v>1130.563678878277</v>
      </c>
      <c r="AE397" s="720">
        <f t="shared" si="109"/>
        <v>1155.3068280257548</v>
      </c>
      <c r="AF397" s="720">
        <f t="shared" si="109"/>
        <v>1180.0499771732325</v>
      </c>
      <c r="AG397" s="720">
        <f t="shared" si="109"/>
        <v>1204.7931263207104</v>
      </c>
      <c r="AH397" s="720">
        <f t="shared" si="109"/>
        <v>517.48342777966081</v>
      </c>
      <c r="AI397" s="720">
        <f t="shared" si="109"/>
        <v>517.48342777966081</v>
      </c>
      <c r="AJ397" s="720">
        <f t="shared" si="109"/>
        <v>517.48342777966081</v>
      </c>
      <c r="AK397" s="720">
        <f t="shared" si="109"/>
        <v>517.48342777966081</v>
      </c>
      <c r="AL397" s="720">
        <f t="shared" si="109"/>
        <v>517.48342777966081</v>
      </c>
      <c r="AM397" s="720">
        <f t="shared" si="109"/>
        <v>517.48342777966081</v>
      </c>
      <c r="AN397" s="720">
        <f t="shared" si="109"/>
        <v>517.48342777966081</v>
      </c>
      <c r="AO397" s="720">
        <f t="shared" si="109"/>
        <v>517.48342777966081</v>
      </c>
      <c r="AP397" s="720">
        <f t="shared" si="109"/>
        <v>517.48342777966081</v>
      </c>
      <c r="AQ397" s="720">
        <f t="shared" si="109"/>
        <v>517.48342777966081</v>
      </c>
      <c r="AR397" s="720">
        <f t="shared" si="109"/>
        <v>517.48342777966081</v>
      </c>
      <c r="AS397" s="720">
        <f t="shared" si="109"/>
        <v>517.48342777966081</v>
      </c>
      <c r="AT397" s="720">
        <f t="shared" si="109"/>
        <v>517.48342777966081</v>
      </c>
      <c r="AU397" s="720">
        <f t="shared" si="109"/>
        <v>517.48342777966081</v>
      </c>
      <c r="AV397" s="720">
        <f t="shared" si="109"/>
        <v>517.48342777966081</v>
      </c>
      <c r="AW397" s="720">
        <f t="shared" si="109"/>
        <v>517.48342777966081</v>
      </c>
      <c r="AX397" s="720">
        <f t="shared" si="109"/>
        <v>517.48342777966081</v>
      </c>
      <c r="AY397" s="720">
        <f t="shared" si="109"/>
        <v>517.48342777966081</v>
      </c>
      <c r="AZ397" s="720">
        <f t="shared" si="109"/>
        <v>517.48342777966081</v>
      </c>
      <c r="BA397" s="720">
        <f t="shared" si="109"/>
        <v>517.48342777966081</v>
      </c>
      <c r="BB397" s="720">
        <f t="shared" si="109"/>
        <v>517.48342777966081</v>
      </c>
      <c r="BC397" s="720">
        <f t="shared" si="109"/>
        <v>517.48342777966081</v>
      </c>
      <c r="BD397" s="720">
        <f t="shared" si="109"/>
        <v>517.48342777966081</v>
      </c>
      <c r="BE397" s="720">
        <f t="shared" si="109"/>
        <v>517.48342777966081</v>
      </c>
      <c r="BF397" s="720">
        <f t="shared" si="109"/>
        <v>517.48342777966081</v>
      </c>
      <c r="BG397" s="720">
        <f t="shared" si="109"/>
        <v>517.48342777966081</v>
      </c>
      <c r="BH397" s="720">
        <f t="shared" si="109"/>
        <v>517.48342777966081</v>
      </c>
      <c r="BI397" s="720">
        <f t="shared" si="109"/>
        <v>517.48342777966081</v>
      </c>
      <c r="BJ397" s="720">
        <f t="shared" si="109"/>
        <v>517.48342777966081</v>
      </c>
      <c r="BK397" s="720">
        <f t="shared" si="109"/>
        <v>517.48342777966081</v>
      </c>
      <c r="BL397" s="720">
        <f t="shared" si="109"/>
        <v>517.48342777966081</v>
      </c>
      <c r="BM397" s="720">
        <f t="shared" si="109"/>
        <v>517.48342777966081</v>
      </c>
      <c r="BN397" s="720">
        <f t="shared" si="109"/>
        <v>517.48342777966081</v>
      </c>
      <c r="BO397" s="720">
        <f t="shared" si="109"/>
        <v>517.48342777966081</v>
      </c>
      <c r="BP397" s="720">
        <f t="shared" si="109"/>
        <v>517.48342777966081</v>
      </c>
      <c r="BQ397" s="720">
        <f t="shared" si="109"/>
        <v>517.48342777966081</v>
      </c>
      <c r="BR397" s="720">
        <f t="shared" si="109"/>
        <v>517.48342777966081</v>
      </c>
      <c r="BS397" s="720">
        <f t="shared" si="109"/>
        <v>517.48342777966081</v>
      </c>
      <c r="BT397" s="720">
        <f t="shared" si="109"/>
        <v>517.48342777966081</v>
      </c>
      <c r="BU397" s="720">
        <f t="shared" si="109"/>
        <v>517.48342777966081</v>
      </c>
      <c r="BV397" s="720">
        <f t="shared" si="109"/>
        <v>517.48342777966081</v>
      </c>
      <c r="BW397" s="720">
        <f t="shared" si="109"/>
        <v>517.48342777966081</v>
      </c>
      <c r="BX397" s="720">
        <f t="shared" si="109"/>
        <v>517.48342777966081</v>
      </c>
      <c r="BY397" s="720">
        <f t="shared" si="109"/>
        <v>517.48342777966081</v>
      </c>
      <c r="BZ397" s="720">
        <f t="shared" si="109"/>
        <v>517.48342777966081</v>
      </c>
      <c r="CA397" s="720">
        <f t="shared" si="109"/>
        <v>517.48342777966081</v>
      </c>
      <c r="CB397" s="720">
        <f t="shared" si="109"/>
        <v>517.48342777966081</v>
      </c>
      <c r="CC397" s="720">
        <f t="shared" si="109"/>
        <v>517.48342777966081</v>
      </c>
      <c r="CD397" s="720">
        <f t="shared" si="109"/>
        <v>517.48342777966081</v>
      </c>
      <c r="CE397" s="720">
        <f t="shared" si="109"/>
        <v>517.48342777966081</v>
      </c>
      <c r="CF397" s="720">
        <f t="shared" si="109"/>
        <v>517.48342777966081</v>
      </c>
      <c r="CG397" s="720">
        <f t="shared" si="109"/>
        <v>517.48342777966081</v>
      </c>
      <c r="CH397" s="720">
        <f t="shared" si="109"/>
        <v>517.48342777966081</v>
      </c>
      <c r="CI397" s="720">
        <f t="shared" si="109"/>
        <v>517.48342777966081</v>
      </c>
      <c r="CJ397" s="720">
        <f t="shared" si="109"/>
        <v>517.48342777966081</v>
      </c>
      <c r="CK397" s="720">
        <f t="shared" ref="CK397:DW397" si="110">SUM(CK386:CK396)</f>
        <v>517.48342777966081</v>
      </c>
      <c r="CL397" s="720">
        <f t="shared" si="110"/>
        <v>517.48342777966081</v>
      </c>
      <c r="CM397" s="720">
        <f t="shared" si="110"/>
        <v>517.48342777966081</v>
      </c>
      <c r="CN397" s="720">
        <f t="shared" si="110"/>
        <v>517.48342777966081</v>
      </c>
      <c r="CO397" s="720">
        <f t="shared" si="110"/>
        <v>517.48342777966081</v>
      </c>
      <c r="CP397" s="720">
        <f t="shared" si="110"/>
        <v>517.48342777966081</v>
      </c>
      <c r="CQ397" s="720">
        <f t="shared" si="110"/>
        <v>517.48342777966081</v>
      </c>
      <c r="CR397" s="720">
        <f t="shared" si="110"/>
        <v>517.48342777966081</v>
      </c>
      <c r="CS397" s="720">
        <f t="shared" si="110"/>
        <v>517.48342777966081</v>
      </c>
      <c r="CT397" s="720">
        <f t="shared" si="110"/>
        <v>517.48342777966081</v>
      </c>
      <c r="CU397" s="720">
        <f t="shared" si="110"/>
        <v>517.48342777966081</v>
      </c>
      <c r="CV397" s="720">
        <f t="shared" si="110"/>
        <v>517.48342777966081</v>
      </c>
      <c r="CW397" s="720">
        <f t="shared" si="110"/>
        <v>517.48342777966081</v>
      </c>
      <c r="CX397" s="720">
        <f t="shared" si="110"/>
        <v>517.48342777966081</v>
      </c>
      <c r="CY397" s="721">
        <f t="shared" si="110"/>
        <v>517.48342777966081</v>
      </c>
      <c r="CZ397" s="721">
        <f t="shared" si="110"/>
        <v>0</v>
      </c>
      <c r="DA397" s="721">
        <f t="shared" si="110"/>
        <v>0</v>
      </c>
      <c r="DB397" s="721">
        <f t="shared" si="110"/>
        <v>0</v>
      </c>
      <c r="DC397" s="721">
        <f t="shared" si="110"/>
        <v>0</v>
      </c>
      <c r="DD397" s="721">
        <f t="shared" si="110"/>
        <v>0</v>
      </c>
      <c r="DE397" s="721">
        <f t="shared" si="110"/>
        <v>0</v>
      </c>
      <c r="DF397" s="721">
        <f t="shared" si="110"/>
        <v>0</v>
      </c>
      <c r="DG397" s="721">
        <f t="shared" si="110"/>
        <v>0</v>
      </c>
      <c r="DH397" s="721">
        <f t="shared" si="110"/>
        <v>0</v>
      </c>
      <c r="DI397" s="721">
        <f t="shared" si="110"/>
        <v>0</v>
      </c>
      <c r="DJ397" s="721">
        <f t="shared" si="110"/>
        <v>0</v>
      </c>
      <c r="DK397" s="721">
        <f t="shared" si="110"/>
        <v>0</v>
      </c>
      <c r="DL397" s="721">
        <f t="shared" si="110"/>
        <v>0</v>
      </c>
      <c r="DM397" s="721">
        <f t="shared" si="110"/>
        <v>0</v>
      </c>
      <c r="DN397" s="721">
        <f t="shared" si="110"/>
        <v>0</v>
      </c>
      <c r="DO397" s="721">
        <f t="shared" si="110"/>
        <v>0</v>
      </c>
      <c r="DP397" s="721">
        <f t="shared" si="110"/>
        <v>0</v>
      </c>
      <c r="DQ397" s="721">
        <f t="shared" si="110"/>
        <v>0</v>
      </c>
      <c r="DR397" s="721">
        <f t="shared" si="110"/>
        <v>0</v>
      </c>
      <c r="DS397" s="721">
        <f t="shared" si="110"/>
        <v>0</v>
      </c>
      <c r="DT397" s="721">
        <f t="shared" si="110"/>
        <v>0</v>
      </c>
      <c r="DU397" s="721">
        <f t="shared" si="110"/>
        <v>0</v>
      </c>
      <c r="DV397" s="721">
        <f t="shared" si="110"/>
        <v>0</v>
      </c>
      <c r="DW397" s="721">
        <f t="shared" si="110"/>
        <v>0</v>
      </c>
    </row>
    <row r="398" spans="2:127" ht="38.25" x14ac:dyDescent="0.2">
      <c r="B398" s="693"/>
      <c r="C398" s="830" t="s">
        <v>808</v>
      </c>
      <c r="D398" s="817" t="s">
        <v>809</v>
      </c>
      <c r="E398" s="818" t="s">
        <v>572</v>
      </c>
      <c r="F398" s="819" t="s">
        <v>752</v>
      </c>
      <c r="G398" s="820" t="s">
        <v>781</v>
      </c>
      <c r="H398" s="821" t="s">
        <v>495</v>
      </c>
      <c r="I398" s="822">
        <f>MAX(X398:AV398)</f>
        <v>1.8231133007778071</v>
      </c>
      <c r="J398" s="821">
        <f>SUMPRODUCT($X$2:$CY$2,$X398:$CY398)*365</f>
        <v>17054.331995186571</v>
      </c>
      <c r="K398" s="821">
        <f>SUMPRODUCT($X$2:$CY$2,$X399:$CY399)+SUMPRODUCT($X$2:$CY$2,$X400:$CY400)+SUMPRODUCT($X$2:$CY$2,$X401:$CY401)</f>
        <v>11048.256548391328</v>
      </c>
      <c r="L398" s="821">
        <f>SUMPRODUCT($X$2:$CY$2,$X402:$CY402) +SUMPRODUCT($X$2:$CY$2,$X403:$CY403)</f>
        <v>0</v>
      </c>
      <c r="M398" s="821">
        <f>SUMPRODUCT($X$2:$CY$2,$X404:$CY404)</f>
        <v>0</v>
      </c>
      <c r="N398" s="821">
        <f>SUMPRODUCT($X$2:$CY$2,$X407:$CY407) +SUMPRODUCT($X$2:$CY$2,$X408:$CY408)</f>
        <v>0</v>
      </c>
      <c r="O398" s="821">
        <f>SUMPRODUCT($X$2:$CY$2,$X405:$CY405) +SUMPRODUCT($X$2:$CY$2,$X406:$CY406) +SUMPRODUCT($X$2:$CY$2,$X409:$CY409)</f>
        <v>0</v>
      </c>
      <c r="P398" s="821">
        <f>SUM(K398:O398)</f>
        <v>11048.256548391328</v>
      </c>
      <c r="Q398" s="821">
        <f>(SUM(K398:M398)*100000)/(J398*1000)</f>
        <v>64.782698914912629</v>
      </c>
      <c r="R398" s="823">
        <f>(P398*100000)/(J398*1000)</f>
        <v>64.782698914912629</v>
      </c>
      <c r="S398" s="824" t="s">
        <v>782</v>
      </c>
      <c r="T398" s="825" t="s">
        <v>782</v>
      </c>
      <c r="U398" s="778" t="s">
        <v>496</v>
      </c>
      <c r="V398" s="708" t="s">
        <v>124</v>
      </c>
      <c r="W398" s="779" t="s">
        <v>75</v>
      </c>
      <c r="X398" s="826"/>
      <c r="Y398" s="826">
        <v>0.35290351051372471</v>
      </c>
      <c r="Z398" s="826">
        <v>0.71006247777588705</v>
      </c>
      <c r="AA398" s="826">
        <v>1.0732945709122712</v>
      </c>
      <c r="AB398" s="826">
        <v>1.4440714994857609</v>
      </c>
      <c r="AC398" s="826">
        <v>1.8231133007778071</v>
      </c>
      <c r="AD398" s="826">
        <v>1.8231133007778071</v>
      </c>
      <c r="AE398" s="826">
        <v>1.8231133007778071</v>
      </c>
      <c r="AF398" s="826">
        <v>1.8231133007778071</v>
      </c>
      <c r="AG398" s="826">
        <v>1.8231133007778071</v>
      </c>
      <c r="AH398" s="826">
        <v>1.8231133007778071</v>
      </c>
      <c r="AI398" s="826">
        <v>1.8231133007778071</v>
      </c>
      <c r="AJ398" s="826">
        <v>1.8231133007778071</v>
      </c>
      <c r="AK398" s="826">
        <v>1.8231133007778071</v>
      </c>
      <c r="AL398" s="826">
        <v>1.8231133007778071</v>
      </c>
      <c r="AM398" s="826">
        <v>1.8231133007778071</v>
      </c>
      <c r="AN398" s="826">
        <v>1.8231133007778071</v>
      </c>
      <c r="AO398" s="826">
        <v>1.8231133007778071</v>
      </c>
      <c r="AP398" s="826">
        <v>1.8231133007778071</v>
      </c>
      <c r="AQ398" s="826">
        <v>1.8231133007778071</v>
      </c>
      <c r="AR398" s="826">
        <v>1.8231133007778071</v>
      </c>
      <c r="AS398" s="826">
        <v>1.8231133007778071</v>
      </c>
      <c r="AT398" s="826">
        <v>1.8231133007778071</v>
      </c>
      <c r="AU398" s="826">
        <v>1.8231133007778071</v>
      </c>
      <c r="AV398" s="826">
        <v>1.8231133007778071</v>
      </c>
      <c r="AW398" s="826">
        <v>1.8231133007778071</v>
      </c>
      <c r="AX398" s="826">
        <v>1.8231133007778071</v>
      </c>
      <c r="AY398" s="826">
        <v>1.8231133007778071</v>
      </c>
      <c r="AZ398" s="826">
        <v>1.8231133007778071</v>
      </c>
      <c r="BA398" s="826">
        <v>1.8231133007778071</v>
      </c>
      <c r="BB398" s="826">
        <v>1.8231133007778071</v>
      </c>
      <c r="BC398" s="826">
        <v>1.8231133007778071</v>
      </c>
      <c r="BD398" s="826">
        <v>1.8231133007778071</v>
      </c>
      <c r="BE398" s="826">
        <v>1.8231133007778071</v>
      </c>
      <c r="BF398" s="826">
        <v>1.8231133007778071</v>
      </c>
      <c r="BG398" s="826">
        <v>1.8231133007778071</v>
      </c>
      <c r="BH398" s="826">
        <v>1.8231133007778071</v>
      </c>
      <c r="BI398" s="826">
        <v>1.8231133007778071</v>
      </c>
      <c r="BJ398" s="826">
        <v>1.8231133007778071</v>
      </c>
      <c r="BK398" s="826">
        <v>1.8231133007778071</v>
      </c>
      <c r="BL398" s="826">
        <v>1.8231133007778071</v>
      </c>
      <c r="BM398" s="826">
        <v>1.8231133007778071</v>
      </c>
      <c r="BN398" s="826">
        <v>1.8231133007778071</v>
      </c>
      <c r="BO398" s="826">
        <v>1.8231133007778071</v>
      </c>
      <c r="BP398" s="826">
        <v>1.8231133007778071</v>
      </c>
      <c r="BQ398" s="826">
        <v>1.8231133007778071</v>
      </c>
      <c r="BR398" s="826">
        <v>1.8231133007778071</v>
      </c>
      <c r="BS398" s="826">
        <v>1.8231133007778071</v>
      </c>
      <c r="BT398" s="826">
        <v>1.8231133007778071</v>
      </c>
      <c r="BU398" s="826">
        <v>1.8231133007778071</v>
      </c>
      <c r="BV398" s="826">
        <v>1.8231133007778071</v>
      </c>
      <c r="BW398" s="826">
        <v>1.8231133007778071</v>
      </c>
      <c r="BX398" s="826">
        <v>1.8231133007778071</v>
      </c>
      <c r="BY398" s="826">
        <v>1.8231133007778071</v>
      </c>
      <c r="BZ398" s="826">
        <v>1.8231133007778071</v>
      </c>
      <c r="CA398" s="826">
        <v>1.8231133007778071</v>
      </c>
      <c r="CB398" s="826">
        <v>1.8231133007778071</v>
      </c>
      <c r="CC398" s="826">
        <v>1.8231133007778071</v>
      </c>
      <c r="CD398" s="826">
        <v>1.8231133007778071</v>
      </c>
      <c r="CE398" s="831">
        <v>1.8231133007778071</v>
      </c>
      <c r="CF398" s="831">
        <v>1.8231133007778071</v>
      </c>
      <c r="CG398" s="831">
        <v>1.8231133007778071</v>
      </c>
      <c r="CH398" s="831">
        <v>1.8231133007778071</v>
      </c>
      <c r="CI398" s="831">
        <v>1.8231133007778071</v>
      </c>
      <c r="CJ398" s="831">
        <v>1.8231133007778071</v>
      </c>
      <c r="CK398" s="831">
        <v>1.8231133007778071</v>
      </c>
      <c r="CL398" s="831">
        <v>1.8231133007778071</v>
      </c>
      <c r="CM398" s="831">
        <v>1.8231133007778071</v>
      </c>
      <c r="CN398" s="831">
        <v>1.8231133007778071</v>
      </c>
      <c r="CO398" s="831">
        <v>1.8231133007778071</v>
      </c>
      <c r="CP398" s="831">
        <v>1.8231133007778071</v>
      </c>
      <c r="CQ398" s="831">
        <v>1.8231133007778071</v>
      </c>
      <c r="CR398" s="831">
        <v>1.8231133007778071</v>
      </c>
      <c r="CS398" s="831">
        <v>1.8231133007778071</v>
      </c>
      <c r="CT398" s="831">
        <v>1.8231133007778071</v>
      </c>
      <c r="CU398" s="831">
        <v>1.8231133007778071</v>
      </c>
      <c r="CV398" s="831">
        <v>1.8231133007778071</v>
      </c>
      <c r="CW398" s="831">
        <v>1.8231133007778071</v>
      </c>
      <c r="CX398" s="831">
        <v>1.8231133007778071</v>
      </c>
      <c r="CY398" s="832">
        <v>1.8231133007778071</v>
      </c>
      <c r="CZ398" s="831"/>
      <c r="DA398" s="831"/>
      <c r="DB398" s="831"/>
      <c r="DC398" s="831"/>
      <c r="DD398" s="831"/>
      <c r="DE398" s="831"/>
      <c r="DF398" s="831"/>
      <c r="DG398" s="831"/>
      <c r="DH398" s="831"/>
      <c r="DI398" s="831"/>
      <c r="DJ398" s="831"/>
      <c r="DK398" s="831"/>
      <c r="DL398" s="831"/>
      <c r="DM398" s="831"/>
      <c r="DN398" s="831"/>
      <c r="DO398" s="831"/>
      <c r="DP398" s="831"/>
      <c r="DQ398" s="831"/>
      <c r="DR398" s="831"/>
      <c r="DS398" s="831"/>
      <c r="DT398" s="831"/>
      <c r="DU398" s="831"/>
      <c r="DV398" s="831"/>
      <c r="DW398" s="826"/>
    </row>
    <row r="399" spans="2:127" x14ac:dyDescent="0.2">
      <c r="B399" s="694"/>
      <c r="C399" s="695"/>
      <c r="D399" s="696"/>
      <c r="E399" s="697"/>
      <c r="F399" s="697"/>
      <c r="G399" s="696"/>
      <c r="H399" s="697"/>
      <c r="I399" s="697"/>
      <c r="J399" s="697"/>
      <c r="K399" s="697"/>
      <c r="L399" s="697"/>
      <c r="M399" s="697"/>
      <c r="N399" s="697"/>
      <c r="O399" s="697"/>
      <c r="P399" s="697"/>
      <c r="Q399" s="697"/>
      <c r="R399" s="698"/>
      <c r="S399" s="697"/>
      <c r="T399" s="697"/>
      <c r="U399" s="707" t="s">
        <v>497</v>
      </c>
      <c r="V399" s="708" t="s">
        <v>124</v>
      </c>
      <c r="W399" s="779" t="s">
        <v>498</v>
      </c>
      <c r="X399" s="826">
        <v>1143.1154481441008</v>
      </c>
      <c r="Y399" s="826">
        <v>1152.4595352780389</v>
      </c>
      <c r="Z399" s="826">
        <v>1165.7948411450141</v>
      </c>
      <c r="AA399" s="826">
        <v>1182.3617113784906</v>
      </c>
      <c r="AB399" s="826">
        <v>1200.5096318952365</v>
      </c>
      <c r="AC399" s="826"/>
      <c r="AD399" s="826"/>
      <c r="AE399" s="826"/>
      <c r="AF399" s="826"/>
      <c r="AG399" s="826"/>
      <c r="AH399" s="826"/>
      <c r="AI399" s="826"/>
      <c r="AJ399" s="826"/>
      <c r="AK399" s="826"/>
      <c r="AL399" s="826"/>
      <c r="AM399" s="826"/>
      <c r="AN399" s="826"/>
      <c r="AO399" s="826"/>
      <c r="AP399" s="826"/>
      <c r="AQ399" s="826"/>
      <c r="AR399" s="826"/>
      <c r="AS399" s="826"/>
      <c r="AT399" s="826"/>
      <c r="AU399" s="826"/>
      <c r="AV399" s="826"/>
      <c r="AW399" s="826"/>
      <c r="AX399" s="826"/>
      <c r="AY399" s="826"/>
      <c r="AZ399" s="826"/>
      <c r="BA399" s="826"/>
      <c r="BB399" s="826"/>
      <c r="BC399" s="826"/>
      <c r="BD399" s="826"/>
      <c r="BE399" s="826"/>
      <c r="BF399" s="826"/>
      <c r="BG399" s="826"/>
      <c r="BH399" s="826"/>
      <c r="BI399" s="826"/>
      <c r="BJ399" s="826"/>
      <c r="BK399" s="826"/>
      <c r="BL399" s="826"/>
      <c r="BM399" s="826"/>
      <c r="BN399" s="826"/>
      <c r="BO399" s="826"/>
      <c r="BP399" s="826"/>
      <c r="BQ399" s="826"/>
      <c r="BR399" s="826"/>
      <c r="BS399" s="826"/>
      <c r="BT399" s="826"/>
      <c r="BU399" s="826"/>
      <c r="BV399" s="826"/>
      <c r="BW399" s="826"/>
      <c r="BX399" s="826"/>
      <c r="BY399" s="826"/>
      <c r="BZ399" s="826"/>
      <c r="CA399" s="826"/>
      <c r="CB399" s="826"/>
      <c r="CC399" s="826"/>
      <c r="CD399" s="826"/>
      <c r="CE399" s="831"/>
      <c r="CF399" s="831"/>
      <c r="CG399" s="831"/>
      <c r="CH399" s="831"/>
      <c r="CI399" s="831"/>
      <c r="CJ399" s="831"/>
      <c r="CK399" s="831"/>
      <c r="CL399" s="831"/>
      <c r="CM399" s="831"/>
      <c r="CN399" s="831"/>
      <c r="CO399" s="831"/>
      <c r="CP399" s="831"/>
      <c r="CQ399" s="831"/>
      <c r="CR399" s="831"/>
      <c r="CS399" s="831"/>
      <c r="CT399" s="831"/>
      <c r="CU399" s="831"/>
      <c r="CV399" s="831"/>
      <c r="CW399" s="831"/>
      <c r="CX399" s="831"/>
      <c r="CY399" s="832"/>
      <c r="CZ399" s="831"/>
      <c r="DA399" s="831"/>
      <c r="DB399" s="831"/>
      <c r="DC399" s="831"/>
      <c r="DD399" s="831"/>
      <c r="DE399" s="831"/>
      <c r="DF399" s="831"/>
      <c r="DG399" s="831"/>
      <c r="DH399" s="831"/>
      <c r="DI399" s="831"/>
      <c r="DJ399" s="831"/>
      <c r="DK399" s="831"/>
      <c r="DL399" s="831"/>
      <c r="DM399" s="831"/>
      <c r="DN399" s="831"/>
      <c r="DO399" s="831"/>
      <c r="DP399" s="831"/>
      <c r="DQ399" s="831"/>
      <c r="DR399" s="831"/>
      <c r="DS399" s="831"/>
      <c r="DT399" s="831"/>
      <c r="DU399" s="831"/>
      <c r="DV399" s="831"/>
      <c r="DW399" s="826"/>
    </row>
    <row r="400" spans="2:127" x14ac:dyDescent="0.2">
      <c r="B400" s="699"/>
      <c r="C400" s="700"/>
      <c r="D400" s="701"/>
      <c r="E400" s="701"/>
      <c r="F400" s="701"/>
      <c r="G400" s="701"/>
      <c r="H400" s="701"/>
      <c r="I400" s="701"/>
      <c r="J400" s="701"/>
      <c r="K400" s="701"/>
      <c r="L400" s="701"/>
      <c r="M400" s="701"/>
      <c r="N400" s="701"/>
      <c r="O400" s="701"/>
      <c r="P400" s="701"/>
      <c r="Q400" s="701"/>
      <c r="R400" s="702"/>
      <c r="S400" s="701"/>
      <c r="T400" s="701"/>
      <c r="U400" s="707" t="s">
        <v>499</v>
      </c>
      <c r="V400" s="708" t="s">
        <v>124</v>
      </c>
      <c r="W400" s="779" t="s">
        <v>498</v>
      </c>
      <c r="X400" s="826"/>
      <c r="Y400" s="826"/>
      <c r="Z400" s="826"/>
      <c r="AA400" s="826"/>
      <c r="AB400" s="826"/>
      <c r="AC400" s="826"/>
      <c r="AD400" s="826"/>
      <c r="AE400" s="826"/>
      <c r="AF400" s="826"/>
      <c r="AG400" s="826"/>
      <c r="AH400" s="826"/>
      <c r="AI400" s="826"/>
      <c r="AJ400" s="826"/>
      <c r="AK400" s="826"/>
      <c r="AL400" s="826"/>
      <c r="AM400" s="826"/>
      <c r="AN400" s="826"/>
      <c r="AO400" s="826"/>
      <c r="AP400" s="826"/>
      <c r="AQ400" s="826"/>
      <c r="AR400" s="826"/>
      <c r="AS400" s="826"/>
      <c r="AT400" s="826"/>
      <c r="AU400" s="826"/>
      <c r="AV400" s="826"/>
      <c r="AW400" s="826"/>
      <c r="AX400" s="826"/>
      <c r="AY400" s="826"/>
      <c r="AZ400" s="826"/>
      <c r="BA400" s="826"/>
      <c r="BB400" s="826"/>
      <c r="BC400" s="826"/>
      <c r="BD400" s="826"/>
      <c r="BE400" s="826"/>
      <c r="BF400" s="826"/>
      <c r="BG400" s="826"/>
      <c r="BH400" s="826"/>
      <c r="BI400" s="826"/>
      <c r="BJ400" s="826"/>
      <c r="BK400" s="826"/>
      <c r="BL400" s="826"/>
      <c r="BM400" s="826"/>
      <c r="BN400" s="826"/>
      <c r="BO400" s="826"/>
      <c r="BP400" s="826"/>
      <c r="BQ400" s="826"/>
      <c r="BR400" s="826"/>
      <c r="BS400" s="826"/>
      <c r="BT400" s="826"/>
      <c r="BU400" s="826"/>
      <c r="BV400" s="826"/>
      <c r="BW400" s="826"/>
      <c r="BX400" s="826"/>
      <c r="BY400" s="826"/>
      <c r="BZ400" s="826"/>
      <c r="CA400" s="826"/>
      <c r="CB400" s="826"/>
      <c r="CC400" s="826"/>
      <c r="CD400" s="826"/>
      <c r="CE400" s="831"/>
      <c r="CF400" s="831"/>
      <c r="CG400" s="831"/>
      <c r="CH400" s="831"/>
      <c r="CI400" s="831"/>
      <c r="CJ400" s="831"/>
      <c r="CK400" s="831"/>
      <c r="CL400" s="831"/>
      <c r="CM400" s="831"/>
      <c r="CN400" s="831"/>
      <c r="CO400" s="831"/>
      <c r="CP400" s="831"/>
      <c r="CQ400" s="831"/>
      <c r="CR400" s="831"/>
      <c r="CS400" s="831"/>
      <c r="CT400" s="831"/>
      <c r="CU400" s="831"/>
      <c r="CV400" s="831"/>
      <c r="CW400" s="831"/>
      <c r="CX400" s="831"/>
      <c r="CY400" s="832"/>
      <c r="CZ400" s="831"/>
      <c r="DA400" s="831"/>
      <c r="DB400" s="831"/>
      <c r="DC400" s="831"/>
      <c r="DD400" s="831"/>
      <c r="DE400" s="831"/>
      <c r="DF400" s="831"/>
      <c r="DG400" s="831"/>
      <c r="DH400" s="831"/>
      <c r="DI400" s="831"/>
      <c r="DJ400" s="831"/>
      <c r="DK400" s="831"/>
      <c r="DL400" s="831"/>
      <c r="DM400" s="831"/>
      <c r="DN400" s="831"/>
      <c r="DO400" s="831"/>
      <c r="DP400" s="831"/>
      <c r="DQ400" s="831"/>
      <c r="DR400" s="831"/>
      <c r="DS400" s="831"/>
      <c r="DT400" s="831"/>
      <c r="DU400" s="831"/>
      <c r="DV400" s="831"/>
      <c r="DW400" s="826"/>
    </row>
    <row r="401" spans="2:128" x14ac:dyDescent="0.2">
      <c r="B401" s="699"/>
      <c r="C401" s="700"/>
      <c r="D401" s="701"/>
      <c r="E401" s="701"/>
      <c r="F401" s="701"/>
      <c r="G401" s="701"/>
      <c r="H401" s="701"/>
      <c r="I401" s="701"/>
      <c r="J401" s="701"/>
      <c r="K401" s="701"/>
      <c r="L401" s="701"/>
      <c r="M401" s="701"/>
      <c r="N401" s="701"/>
      <c r="O401" s="701"/>
      <c r="P401" s="701"/>
      <c r="Q401" s="701"/>
      <c r="R401" s="702"/>
      <c r="S401" s="701"/>
      <c r="T401" s="701"/>
      <c r="U401" s="707" t="s">
        <v>772</v>
      </c>
      <c r="V401" s="708" t="s">
        <v>124</v>
      </c>
      <c r="W401" s="779" t="s">
        <v>498</v>
      </c>
      <c r="X401" s="826">
        <v>41.152156133187624</v>
      </c>
      <c r="Y401" s="826">
        <v>82.640699403197033</v>
      </c>
      <c r="Z401" s="826">
        <v>124.60931368441754</v>
      </c>
      <c r="AA401" s="826">
        <v>167.1743352940432</v>
      </c>
      <c r="AB401" s="826">
        <v>210.3926820422717</v>
      </c>
      <c r="AC401" s="826">
        <v>210.3926820422717</v>
      </c>
      <c r="AD401" s="826">
        <v>210.3926820422717</v>
      </c>
      <c r="AE401" s="826">
        <v>210.3926820422717</v>
      </c>
      <c r="AF401" s="826">
        <v>210.3926820422717</v>
      </c>
      <c r="AG401" s="826">
        <v>210.3926820422717</v>
      </c>
      <c r="AH401" s="826">
        <v>210.3926820422717</v>
      </c>
      <c r="AI401" s="826">
        <v>210.3926820422717</v>
      </c>
      <c r="AJ401" s="826">
        <v>210.3926820422717</v>
      </c>
      <c r="AK401" s="826">
        <v>210.3926820422717</v>
      </c>
      <c r="AL401" s="826">
        <v>210.3926820422717</v>
      </c>
      <c r="AM401" s="826">
        <v>210.3926820422717</v>
      </c>
      <c r="AN401" s="826">
        <v>210.3926820422717</v>
      </c>
      <c r="AO401" s="826">
        <v>210.3926820422717</v>
      </c>
      <c r="AP401" s="826">
        <v>210.3926820422717</v>
      </c>
      <c r="AQ401" s="826">
        <v>210.3926820422717</v>
      </c>
      <c r="AR401" s="826">
        <v>210.3926820422717</v>
      </c>
      <c r="AS401" s="826">
        <v>210.3926820422717</v>
      </c>
      <c r="AT401" s="826">
        <v>210.3926820422717</v>
      </c>
      <c r="AU401" s="826">
        <v>210.3926820422717</v>
      </c>
      <c r="AV401" s="826">
        <v>210.3926820422717</v>
      </c>
      <c r="AW401" s="826">
        <v>210.3926820422717</v>
      </c>
      <c r="AX401" s="826">
        <v>210.3926820422717</v>
      </c>
      <c r="AY401" s="826">
        <v>210.3926820422717</v>
      </c>
      <c r="AZ401" s="826">
        <v>210.3926820422717</v>
      </c>
      <c r="BA401" s="826">
        <v>210.3926820422717</v>
      </c>
      <c r="BB401" s="826">
        <v>210.3926820422717</v>
      </c>
      <c r="BC401" s="826">
        <v>210.3926820422717</v>
      </c>
      <c r="BD401" s="826">
        <v>210.3926820422717</v>
      </c>
      <c r="BE401" s="826">
        <v>210.3926820422717</v>
      </c>
      <c r="BF401" s="826">
        <v>210.3926820422717</v>
      </c>
      <c r="BG401" s="826">
        <v>210.3926820422717</v>
      </c>
      <c r="BH401" s="826">
        <v>210.3926820422717</v>
      </c>
      <c r="BI401" s="826">
        <v>210.3926820422717</v>
      </c>
      <c r="BJ401" s="826">
        <v>210.3926820422717</v>
      </c>
      <c r="BK401" s="826">
        <v>210.3926820422717</v>
      </c>
      <c r="BL401" s="826">
        <v>210.3926820422717</v>
      </c>
      <c r="BM401" s="826">
        <v>210.3926820422717</v>
      </c>
      <c r="BN401" s="826">
        <v>210.3926820422717</v>
      </c>
      <c r="BO401" s="826">
        <v>210.3926820422717</v>
      </c>
      <c r="BP401" s="826">
        <v>210.3926820422717</v>
      </c>
      <c r="BQ401" s="826">
        <v>210.3926820422717</v>
      </c>
      <c r="BR401" s="826">
        <v>210.3926820422717</v>
      </c>
      <c r="BS401" s="826">
        <v>210.3926820422717</v>
      </c>
      <c r="BT401" s="826">
        <v>210.3926820422717</v>
      </c>
      <c r="BU401" s="826">
        <v>210.3926820422717</v>
      </c>
      <c r="BV401" s="826">
        <v>210.3926820422717</v>
      </c>
      <c r="BW401" s="826">
        <v>210.3926820422717</v>
      </c>
      <c r="BX401" s="826">
        <v>210.3926820422717</v>
      </c>
      <c r="BY401" s="826">
        <v>210.3926820422717</v>
      </c>
      <c r="BZ401" s="826">
        <v>210.3926820422717</v>
      </c>
      <c r="CA401" s="826">
        <v>210.3926820422717</v>
      </c>
      <c r="CB401" s="826">
        <v>210.3926820422717</v>
      </c>
      <c r="CC401" s="826">
        <v>210.3926820422717</v>
      </c>
      <c r="CD401" s="826">
        <v>210.3926820422717</v>
      </c>
      <c r="CE401" s="831">
        <v>210.3926820422717</v>
      </c>
      <c r="CF401" s="831">
        <v>210.3926820422717</v>
      </c>
      <c r="CG401" s="831">
        <v>210.3926820422717</v>
      </c>
      <c r="CH401" s="831">
        <v>210.3926820422717</v>
      </c>
      <c r="CI401" s="831">
        <v>210.3926820422717</v>
      </c>
      <c r="CJ401" s="831">
        <v>210.3926820422717</v>
      </c>
      <c r="CK401" s="831">
        <v>210.3926820422717</v>
      </c>
      <c r="CL401" s="831">
        <v>210.3926820422717</v>
      </c>
      <c r="CM401" s="831">
        <v>210.3926820422717</v>
      </c>
      <c r="CN401" s="831">
        <v>210.3926820422717</v>
      </c>
      <c r="CO401" s="831">
        <v>210.3926820422717</v>
      </c>
      <c r="CP401" s="831">
        <v>210.3926820422717</v>
      </c>
      <c r="CQ401" s="831">
        <v>210.3926820422717</v>
      </c>
      <c r="CR401" s="831">
        <v>210.3926820422717</v>
      </c>
      <c r="CS401" s="831">
        <v>210.3926820422717</v>
      </c>
      <c r="CT401" s="831">
        <v>210.3926820422717</v>
      </c>
      <c r="CU401" s="831">
        <v>210.3926820422717</v>
      </c>
      <c r="CV401" s="831">
        <v>210.3926820422717</v>
      </c>
      <c r="CW401" s="831">
        <v>210.3926820422717</v>
      </c>
      <c r="CX401" s="831">
        <v>210.3926820422717</v>
      </c>
      <c r="CY401" s="832">
        <v>210.3926820422717</v>
      </c>
      <c r="CZ401" s="831"/>
      <c r="DA401" s="831"/>
      <c r="DB401" s="831"/>
      <c r="DC401" s="831"/>
      <c r="DD401" s="831"/>
      <c r="DE401" s="831"/>
      <c r="DF401" s="831"/>
      <c r="DG401" s="831"/>
      <c r="DH401" s="831"/>
      <c r="DI401" s="831"/>
      <c r="DJ401" s="831"/>
      <c r="DK401" s="831"/>
      <c r="DL401" s="831"/>
      <c r="DM401" s="831"/>
      <c r="DN401" s="831"/>
      <c r="DO401" s="831"/>
      <c r="DP401" s="831"/>
      <c r="DQ401" s="831"/>
      <c r="DR401" s="831"/>
      <c r="DS401" s="831"/>
      <c r="DT401" s="831"/>
      <c r="DU401" s="831"/>
      <c r="DV401" s="831"/>
      <c r="DW401" s="826"/>
    </row>
    <row r="402" spans="2:128" x14ac:dyDescent="0.2">
      <c r="B402" s="703"/>
      <c r="C402" s="827"/>
      <c r="D402" s="809"/>
      <c r="E402" s="809"/>
      <c r="F402" s="809"/>
      <c r="G402" s="809"/>
      <c r="H402" s="809"/>
      <c r="I402" s="809"/>
      <c r="J402" s="809"/>
      <c r="K402" s="809"/>
      <c r="L402" s="809"/>
      <c r="M402" s="809"/>
      <c r="N402" s="809"/>
      <c r="O402" s="809"/>
      <c r="P402" s="809"/>
      <c r="Q402" s="809"/>
      <c r="R402" s="828"/>
      <c r="S402" s="809"/>
      <c r="T402" s="809"/>
      <c r="U402" s="707" t="s">
        <v>500</v>
      </c>
      <c r="V402" s="708" t="s">
        <v>124</v>
      </c>
      <c r="W402" s="709" t="s">
        <v>498</v>
      </c>
      <c r="X402" s="826"/>
      <c r="Y402" s="826"/>
      <c r="Z402" s="826"/>
      <c r="AA402" s="826"/>
      <c r="AB402" s="826"/>
      <c r="AC402" s="826"/>
      <c r="AD402" s="826"/>
      <c r="AE402" s="826"/>
      <c r="AF402" s="826"/>
      <c r="AG402" s="826"/>
      <c r="AH402" s="826"/>
      <c r="AI402" s="826"/>
      <c r="AJ402" s="826"/>
      <c r="AK402" s="826"/>
      <c r="AL402" s="826"/>
      <c r="AM402" s="826"/>
      <c r="AN402" s="826"/>
      <c r="AO402" s="826"/>
      <c r="AP402" s="826"/>
      <c r="AQ402" s="826"/>
      <c r="AR402" s="826"/>
      <c r="AS402" s="826"/>
      <c r="AT402" s="826"/>
      <c r="AU402" s="826"/>
      <c r="AV402" s="826"/>
      <c r="AW402" s="826"/>
      <c r="AX402" s="826"/>
      <c r="AY402" s="826"/>
      <c r="AZ402" s="826"/>
      <c r="BA402" s="826"/>
      <c r="BB402" s="826"/>
      <c r="BC402" s="826"/>
      <c r="BD402" s="826"/>
      <c r="BE402" s="826"/>
      <c r="BF402" s="826"/>
      <c r="BG402" s="826"/>
      <c r="BH402" s="826"/>
      <c r="BI402" s="826"/>
      <c r="BJ402" s="826"/>
      <c r="BK402" s="826"/>
      <c r="BL402" s="826"/>
      <c r="BM402" s="826"/>
      <c r="BN402" s="826"/>
      <c r="BO402" s="826"/>
      <c r="BP402" s="826"/>
      <c r="BQ402" s="826"/>
      <c r="BR402" s="826"/>
      <c r="BS402" s="826"/>
      <c r="BT402" s="826"/>
      <c r="BU402" s="826"/>
      <c r="BV402" s="826"/>
      <c r="BW402" s="826"/>
      <c r="BX402" s="826"/>
      <c r="BY402" s="826"/>
      <c r="BZ402" s="826"/>
      <c r="CA402" s="826"/>
      <c r="CB402" s="826"/>
      <c r="CC402" s="826"/>
      <c r="CD402" s="826"/>
      <c r="CE402" s="831"/>
      <c r="CF402" s="831"/>
      <c r="CG402" s="831"/>
      <c r="CH402" s="831"/>
      <c r="CI402" s="831"/>
      <c r="CJ402" s="831"/>
      <c r="CK402" s="831"/>
      <c r="CL402" s="831"/>
      <c r="CM402" s="831"/>
      <c r="CN402" s="831"/>
      <c r="CO402" s="831"/>
      <c r="CP402" s="831"/>
      <c r="CQ402" s="831"/>
      <c r="CR402" s="831"/>
      <c r="CS402" s="831"/>
      <c r="CT402" s="831"/>
      <c r="CU402" s="831"/>
      <c r="CV402" s="831"/>
      <c r="CW402" s="831"/>
      <c r="CX402" s="831"/>
      <c r="CY402" s="832"/>
      <c r="CZ402" s="831"/>
      <c r="DA402" s="831"/>
      <c r="DB402" s="831"/>
      <c r="DC402" s="831"/>
      <c r="DD402" s="831"/>
      <c r="DE402" s="831"/>
      <c r="DF402" s="831"/>
      <c r="DG402" s="831"/>
      <c r="DH402" s="831"/>
      <c r="DI402" s="831"/>
      <c r="DJ402" s="831"/>
      <c r="DK402" s="831"/>
      <c r="DL402" s="831"/>
      <c r="DM402" s="831"/>
      <c r="DN402" s="831"/>
      <c r="DO402" s="831"/>
      <c r="DP402" s="831"/>
      <c r="DQ402" s="831"/>
      <c r="DR402" s="831"/>
      <c r="DS402" s="831"/>
      <c r="DT402" s="831"/>
      <c r="DU402" s="831"/>
      <c r="DV402" s="831"/>
      <c r="DW402" s="826"/>
    </row>
    <row r="403" spans="2:128" x14ac:dyDescent="0.2">
      <c r="B403" s="704"/>
      <c r="C403" s="705"/>
      <c r="D403" s="651"/>
      <c r="E403" s="651"/>
      <c r="F403" s="651"/>
      <c r="G403" s="651"/>
      <c r="H403" s="651"/>
      <c r="I403" s="651"/>
      <c r="J403" s="651"/>
      <c r="K403" s="651"/>
      <c r="L403" s="651"/>
      <c r="M403" s="651"/>
      <c r="N403" s="651"/>
      <c r="O403" s="651"/>
      <c r="P403" s="651"/>
      <c r="Q403" s="651"/>
      <c r="R403" s="706"/>
      <c r="S403" s="651"/>
      <c r="T403" s="651"/>
      <c r="U403" s="707" t="s">
        <v>501</v>
      </c>
      <c r="V403" s="708" t="s">
        <v>124</v>
      </c>
      <c r="W403" s="709" t="s">
        <v>498</v>
      </c>
      <c r="X403" s="826"/>
      <c r="Y403" s="826"/>
      <c r="Z403" s="826"/>
      <c r="AA403" s="826"/>
      <c r="AB403" s="826"/>
      <c r="AC403" s="826"/>
      <c r="AD403" s="826"/>
      <c r="AE403" s="826"/>
      <c r="AF403" s="826"/>
      <c r="AG403" s="826"/>
      <c r="AH403" s="826"/>
      <c r="AI403" s="826"/>
      <c r="AJ403" s="826"/>
      <c r="AK403" s="826"/>
      <c r="AL403" s="826"/>
      <c r="AM403" s="826"/>
      <c r="AN403" s="826"/>
      <c r="AO403" s="826"/>
      <c r="AP403" s="826"/>
      <c r="AQ403" s="826"/>
      <c r="AR403" s="826"/>
      <c r="AS403" s="826"/>
      <c r="AT403" s="826"/>
      <c r="AU403" s="826"/>
      <c r="AV403" s="826"/>
      <c r="AW403" s="826"/>
      <c r="AX403" s="826"/>
      <c r="AY403" s="826"/>
      <c r="AZ403" s="826"/>
      <c r="BA403" s="826"/>
      <c r="BB403" s="826"/>
      <c r="BC403" s="826"/>
      <c r="BD403" s="826"/>
      <c r="BE403" s="826"/>
      <c r="BF403" s="826"/>
      <c r="BG403" s="826"/>
      <c r="BH403" s="826"/>
      <c r="BI403" s="826"/>
      <c r="BJ403" s="826"/>
      <c r="BK403" s="826"/>
      <c r="BL403" s="826"/>
      <c r="BM403" s="826"/>
      <c r="BN403" s="826"/>
      <c r="BO403" s="826"/>
      <c r="BP403" s="826"/>
      <c r="BQ403" s="826"/>
      <c r="BR403" s="826"/>
      <c r="BS403" s="826"/>
      <c r="BT403" s="826"/>
      <c r="BU403" s="826"/>
      <c r="BV403" s="826"/>
      <c r="BW403" s="826"/>
      <c r="BX403" s="826"/>
      <c r="BY403" s="826"/>
      <c r="BZ403" s="826"/>
      <c r="CA403" s="826"/>
      <c r="CB403" s="826"/>
      <c r="CC403" s="826"/>
      <c r="CD403" s="826"/>
      <c r="CE403" s="826"/>
      <c r="CF403" s="826"/>
      <c r="CG403" s="826"/>
      <c r="CH403" s="826"/>
      <c r="CI403" s="826"/>
      <c r="CJ403" s="826"/>
      <c r="CK403" s="826"/>
      <c r="CL403" s="826"/>
      <c r="CM403" s="826"/>
      <c r="CN403" s="826"/>
      <c r="CO403" s="826"/>
      <c r="CP403" s="826"/>
      <c r="CQ403" s="826"/>
      <c r="CR403" s="826"/>
      <c r="CS403" s="826"/>
      <c r="CT403" s="826"/>
      <c r="CU403" s="826"/>
      <c r="CV403" s="826"/>
      <c r="CW403" s="826"/>
      <c r="CX403" s="826"/>
      <c r="CY403" s="832"/>
      <c r="CZ403" s="831"/>
      <c r="DA403" s="826"/>
      <c r="DB403" s="826"/>
      <c r="DC403" s="826"/>
      <c r="DD403" s="826"/>
      <c r="DE403" s="826"/>
      <c r="DF403" s="826"/>
      <c r="DG403" s="826"/>
      <c r="DH403" s="826"/>
      <c r="DI403" s="826"/>
      <c r="DJ403" s="826"/>
      <c r="DK403" s="826"/>
      <c r="DL403" s="826"/>
      <c r="DM403" s="826"/>
      <c r="DN403" s="826"/>
      <c r="DO403" s="826"/>
      <c r="DP403" s="826"/>
      <c r="DQ403" s="826"/>
      <c r="DR403" s="826"/>
      <c r="DS403" s="826"/>
      <c r="DT403" s="826"/>
      <c r="DU403" s="826"/>
      <c r="DV403" s="826"/>
      <c r="DW403" s="826"/>
    </row>
    <row r="404" spans="2:128" x14ac:dyDescent="0.2">
      <c r="B404" s="704"/>
      <c r="C404" s="705"/>
      <c r="D404" s="651"/>
      <c r="E404" s="651"/>
      <c r="F404" s="651"/>
      <c r="G404" s="651"/>
      <c r="H404" s="651"/>
      <c r="I404" s="651"/>
      <c r="J404" s="651"/>
      <c r="K404" s="651"/>
      <c r="L404" s="651"/>
      <c r="M404" s="651"/>
      <c r="N404" s="651"/>
      <c r="O404" s="651"/>
      <c r="P404" s="651"/>
      <c r="Q404" s="651"/>
      <c r="R404" s="706"/>
      <c r="S404" s="651"/>
      <c r="T404" s="651"/>
      <c r="U404" s="710" t="s">
        <v>502</v>
      </c>
      <c r="V404" s="711" t="s">
        <v>124</v>
      </c>
      <c r="W404" s="709" t="s">
        <v>498</v>
      </c>
      <c r="X404" s="826"/>
      <c r="Y404" s="826"/>
      <c r="Z404" s="826"/>
      <c r="AA404" s="826"/>
      <c r="AB404" s="826"/>
      <c r="AC404" s="826"/>
      <c r="AD404" s="826"/>
      <c r="AE404" s="826"/>
      <c r="AF404" s="826"/>
      <c r="AG404" s="826"/>
      <c r="AH404" s="826"/>
      <c r="AI404" s="826"/>
      <c r="AJ404" s="826"/>
      <c r="AK404" s="826"/>
      <c r="AL404" s="826"/>
      <c r="AM404" s="826"/>
      <c r="AN404" s="826"/>
      <c r="AO404" s="826"/>
      <c r="AP404" s="826"/>
      <c r="AQ404" s="826"/>
      <c r="AR404" s="826"/>
      <c r="AS404" s="826"/>
      <c r="AT404" s="826"/>
      <c r="AU404" s="826"/>
      <c r="AV404" s="826"/>
      <c r="AW404" s="826"/>
      <c r="AX404" s="826"/>
      <c r="AY404" s="826"/>
      <c r="AZ404" s="826"/>
      <c r="BA404" s="826"/>
      <c r="BB404" s="826"/>
      <c r="BC404" s="826"/>
      <c r="BD404" s="826"/>
      <c r="BE404" s="826"/>
      <c r="BF404" s="826"/>
      <c r="BG404" s="826"/>
      <c r="BH404" s="826"/>
      <c r="BI404" s="826"/>
      <c r="BJ404" s="826"/>
      <c r="BK404" s="826"/>
      <c r="BL404" s="826"/>
      <c r="BM404" s="826"/>
      <c r="BN404" s="826"/>
      <c r="BO404" s="826"/>
      <c r="BP404" s="826"/>
      <c r="BQ404" s="826"/>
      <c r="BR404" s="826"/>
      <c r="BS404" s="826"/>
      <c r="BT404" s="826"/>
      <c r="BU404" s="826"/>
      <c r="BV404" s="826"/>
      <c r="BW404" s="826"/>
      <c r="BX404" s="826"/>
      <c r="BY404" s="826"/>
      <c r="BZ404" s="826"/>
      <c r="CA404" s="826"/>
      <c r="CB404" s="826"/>
      <c r="CC404" s="826"/>
      <c r="CD404" s="826"/>
      <c r="CE404" s="826"/>
      <c r="CF404" s="826"/>
      <c r="CG404" s="826"/>
      <c r="CH404" s="826"/>
      <c r="CI404" s="826"/>
      <c r="CJ404" s="826"/>
      <c r="CK404" s="826"/>
      <c r="CL404" s="826"/>
      <c r="CM404" s="826"/>
      <c r="CN404" s="826"/>
      <c r="CO404" s="826"/>
      <c r="CP404" s="826"/>
      <c r="CQ404" s="826"/>
      <c r="CR404" s="826"/>
      <c r="CS404" s="826"/>
      <c r="CT404" s="826"/>
      <c r="CU404" s="826"/>
      <c r="CV404" s="826"/>
      <c r="CW404" s="826"/>
      <c r="CX404" s="826"/>
      <c r="CY404" s="832"/>
      <c r="CZ404" s="831"/>
      <c r="DA404" s="826"/>
      <c r="DB404" s="826"/>
      <c r="DC404" s="826"/>
      <c r="DD404" s="826"/>
      <c r="DE404" s="826"/>
      <c r="DF404" s="826"/>
      <c r="DG404" s="826"/>
      <c r="DH404" s="826"/>
      <c r="DI404" s="826"/>
      <c r="DJ404" s="826"/>
      <c r="DK404" s="826"/>
      <c r="DL404" s="826"/>
      <c r="DM404" s="826"/>
      <c r="DN404" s="826"/>
      <c r="DO404" s="826"/>
      <c r="DP404" s="826"/>
      <c r="DQ404" s="826"/>
      <c r="DR404" s="826"/>
      <c r="DS404" s="826"/>
      <c r="DT404" s="826"/>
      <c r="DU404" s="826"/>
      <c r="DV404" s="826"/>
      <c r="DW404" s="826"/>
    </row>
    <row r="405" spans="2:128" x14ac:dyDescent="0.2">
      <c r="B405" s="704"/>
      <c r="C405" s="705"/>
      <c r="D405" s="651"/>
      <c r="E405" s="651"/>
      <c r="F405" s="651"/>
      <c r="G405" s="651"/>
      <c r="H405" s="651"/>
      <c r="I405" s="651"/>
      <c r="J405" s="651"/>
      <c r="K405" s="651"/>
      <c r="L405" s="651"/>
      <c r="M405" s="651"/>
      <c r="N405" s="651"/>
      <c r="O405" s="651"/>
      <c r="P405" s="651"/>
      <c r="Q405" s="651"/>
      <c r="R405" s="706"/>
      <c r="S405" s="651"/>
      <c r="T405" s="651"/>
      <c r="U405" s="707" t="s">
        <v>503</v>
      </c>
      <c r="V405" s="708" t="s">
        <v>124</v>
      </c>
      <c r="W405" s="709" t="s">
        <v>498</v>
      </c>
      <c r="X405" s="826"/>
      <c r="Y405" s="826"/>
      <c r="Z405" s="826"/>
      <c r="AA405" s="826"/>
      <c r="AB405" s="826"/>
      <c r="AC405" s="826"/>
      <c r="AD405" s="826"/>
      <c r="AE405" s="826"/>
      <c r="AF405" s="826"/>
      <c r="AG405" s="826"/>
      <c r="AH405" s="826"/>
      <c r="AI405" s="826"/>
      <c r="AJ405" s="826"/>
      <c r="AK405" s="826"/>
      <c r="AL405" s="826"/>
      <c r="AM405" s="826"/>
      <c r="AN405" s="826"/>
      <c r="AO405" s="826"/>
      <c r="AP405" s="826"/>
      <c r="AQ405" s="826"/>
      <c r="AR405" s="826"/>
      <c r="AS405" s="826"/>
      <c r="AT405" s="826"/>
      <c r="AU405" s="826"/>
      <c r="AV405" s="826"/>
      <c r="AW405" s="826"/>
      <c r="AX405" s="826"/>
      <c r="AY405" s="826"/>
      <c r="AZ405" s="826"/>
      <c r="BA405" s="826"/>
      <c r="BB405" s="826"/>
      <c r="BC405" s="826"/>
      <c r="BD405" s="826"/>
      <c r="BE405" s="826"/>
      <c r="BF405" s="826"/>
      <c r="BG405" s="826"/>
      <c r="BH405" s="826"/>
      <c r="BI405" s="826"/>
      <c r="BJ405" s="826"/>
      <c r="BK405" s="826"/>
      <c r="BL405" s="826"/>
      <c r="BM405" s="826"/>
      <c r="BN405" s="826"/>
      <c r="BO405" s="826"/>
      <c r="BP405" s="826"/>
      <c r="BQ405" s="826"/>
      <c r="BR405" s="826"/>
      <c r="BS405" s="826"/>
      <c r="BT405" s="826"/>
      <c r="BU405" s="826"/>
      <c r="BV405" s="826"/>
      <c r="BW405" s="826"/>
      <c r="BX405" s="826"/>
      <c r="BY405" s="826"/>
      <c r="BZ405" s="826"/>
      <c r="CA405" s="826"/>
      <c r="CB405" s="826"/>
      <c r="CC405" s="826"/>
      <c r="CD405" s="826"/>
      <c r="CE405" s="826"/>
      <c r="CF405" s="826"/>
      <c r="CG405" s="826"/>
      <c r="CH405" s="826"/>
      <c r="CI405" s="826"/>
      <c r="CJ405" s="826"/>
      <c r="CK405" s="826"/>
      <c r="CL405" s="826"/>
      <c r="CM405" s="826"/>
      <c r="CN405" s="826"/>
      <c r="CO405" s="826"/>
      <c r="CP405" s="826"/>
      <c r="CQ405" s="826"/>
      <c r="CR405" s="826"/>
      <c r="CS405" s="826"/>
      <c r="CT405" s="826"/>
      <c r="CU405" s="826"/>
      <c r="CV405" s="826"/>
      <c r="CW405" s="826"/>
      <c r="CX405" s="826"/>
      <c r="CY405" s="832"/>
      <c r="CZ405" s="831"/>
      <c r="DA405" s="826"/>
      <c r="DB405" s="826"/>
      <c r="DC405" s="826"/>
      <c r="DD405" s="826"/>
      <c r="DE405" s="826"/>
      <c r="DF405" s="826"/>
      <c r="DG405" s="826"/>
      <c r="DH405" s="826"/>
      <c r="DI405" s="826"/>
      <c r="DJ405" s="826"/>
      <c r="DK405" s="826"/>
      <c r="DL405" s="826"/>
      <c r="DM405" s="826"/>
      <c r="DN405" s="826"/>
      <c r="DO405" s="826"/>
      <c r="DP405" s="826"/>
      <c r="DQ405" s="826"/>
      <c r="DR405" s="826"/>
      <c r="DS405" s="826"/>
      <c r="DT405" s="826"/>
      <c r="DU405" s="826"/>
      <c r="DV405" s="826"/>
      <c r="DW405" s="826"/>
    </row>
    <row r="406" spans="2:128" x14ac:dyDescent="0.2">
      <c r="B406" s="829"/>
      <c r="C406" s="705"/>
      <c r="D406" s="651"/>
      <c r="E406" s="651"/>
      <c r="F406" s="651"/>
      <c r="G406" s="651"/>
      <c r="H406" s="651"/>
      <c r="I406" s="651"/>
      <c r="J406" s="651"/>
      <c r="K406" s="651"/>
      <c r="L406" s="651"/>
      <c r="M406" s="651"/>
      <c r="N406" s="651"/>
      <c r="O406" s="651"/>
      <c r="P406" s="651"/>
      <c r="Q406" s="651"/>
      <c r="R406" s="706"/>
      <c r="S406" s="651"/>
      <c r="T406" s="651"/>
      <c r="U406" s="707" t="s">
        <v>504</v>
      </c>
      <c r="V406" s="708" t="s">
        <v>124</v>
      </c>
      <c r="W406" s="709" t="s">
        <v>498</v>
      </c>
      <c r="X406" s="826"/>
      <c r="Y406" s="826"/>
      <c r="Z406" s="826"/>
      <c r="AA406" s="826"/>
      <c r="AB406" s="826"/>
      <c r="AC406" s="826"/>
      <c r="AD406" s="826"/>
      <c r="AE406" s="826"/>
      <c r="AF406" s="826"/>
      <c r="AG406" s="826"/>
      <c r="AH406" s="826"/>
      <c r="AI406" s="826"/>
      <c r="AJ406" s="826"/>
      <c r="AK406" s="826"/>
      <c r="AL406" s="826"/>
      <c r="AM406" s="826"/>
      <c r="AN406" s="826"/>
      <c r="AO406" s="826"/>
      <c r="AP406" s="826"/>
      <c r="AQ406" s="826"/>
      <c r="AR406" s="826"/>
      <c r="AS406" s="826"/>
      <c r="AT406" s="826"/>
      <c r="AU406" s="826"/>
      <c r="AV406" s="826"/>
      <c r="AW406" s="826"/>
      <c r="AX406" s="826"/>
      <c r="AY406" s="826"/>
      <c r="AZ406" s="826"/>
      <c r="BA406" s="826"/>
      <c r="BB406" s="826"/>
      <c r="BC406" s="826"/>
      <c r="BD406" s="826"/>
      <c r="BE406" s="826"/>
      <c r="BF406" s="826"/>
      <c r="BG406" s="826"/>
      <c r="BH406" s="826"/>
      <c r="BI406" s="826"/>
      <c r="BJ406" s="826"/>
      <c r="BK406" s="826"/>
      <c r="BL406" s="826"/>
      <c r="BM406" s="826"/>
      <c r="BN406" s="826"/>
      <c r="BO406" s="826"/>
      <c r="BP406" s="826"/>
      <c r="BQ406" s="826"/>
      <c r="BR406" s="826"/>
      <c r="BS406" s="826"/>
      <c r="BT406" s="826"/>
      <c r="BU406" s="826"/>
      <c r="BV406" s="826"/>
      <c r="BW406" s="826"/>
      <c r="BX406" s="826"/>
      <c r="BY406" s="826"/>
      <c r="BZ406" s="826"/>
      <c r="CA406" s="826"/>
      <c r="CB406" s="826"/>
      <c r="CC406" s="826"/>
      <c r="CD406" s="826"/>
      <c r="CE406" s="826"/>
      <c r="CF406" s="826"/>
      <c r="CG406" s="826"/>
      <c r="CH406" s="826"/>
      <c r="CI406" s="826"/>
      <c r="CJ406" s="826"/>
      <c r="CK406" s="826"/>
      <c r="CL406" s="826"/>
      <c r="CM406" s="826"/>
      <c r="CN406" s="826"/>
      <c r="CO406" s="826"/>
      <c r="CP406" s="826"/>
      <c r="CQ406" s="826"/>
      <c r="CR406" s="826"/>
      <c r="CS406" s="826"/>
      <c r="CT406" s="826"/>
      <c r="CU406" s="826"/>
      <c r="CV406" s="826"/>
      <c r="CW406" s="826"/>
      <c r="CX406" s="826"/>
      <c r="CY406" s="832"/>
      <c r="CZ406" s="831"/>
      <c r="DA406" s="826"/>
      <c r="DB406" s="826"/>
      <c r="DC406" s="826"/>
      <c r="DD406" s="826"/>
      <c r="DE406" s="826"/>
      <c r="DF406" s="826"/>
      <c r="DG406" s="826"/>
      <c r="DH406" s="826"/>
      <c r="DI406" s="826"/>
      <c r="DJ406" s="826"/>
      <c r="DK406" s="826"/>
      <c r="DL406" s="826"/>
      <c r="DM406" s="826"/>
      <c r="DN406" s="826"/>
      <c r="DO406" s="826"/>
      <c r="DP406" s="826"/>
      <c r="DQ406" s="826"/>
      <c r="DR406" s="826"/>
      <c r="DS406" s="826"/>
      <c r="DT406" s="826"/>
      <c r="DU406" s="826"/>
      <c r="DV406" s="826"/>
      <c r="DW406" s="826"/>
    </row>
    <row r="407" spans="2:128" x14ac:dyDescent="0.2">
      <c r="B407" s="829"/>
      <c r="C407" s="705"/>
      <c r="D407" s="651"/>
      <c r="E407" s="651"/>
      <c r="F407" s="651"/>
      <c r="G407" s="651"/>
      <c r="H407" s="651"/>
      <c r="I407" s="651"/>
      <c r="J407" s="651"/>
      <c r="K407" s="651"/>
      <c r="L407" s="651"/>
      <c r="M407" s="651"/>
      <c r="N407" s="651"/>
      <c r="O407" s="651"/>
      <c r="P407" s="651"/>
      <c r="Q407" s="651"/>
      <c r="R407" s="706"/>
      <c r="S407" s="651"/>
      <c r="T407" s="651"/>
      <c r="U407" s="707" t="s">
        <v>505</v>
      </c>
      <c r="V407" s="708" t="s">
        <v>124</v>
      </c>
      <c r="W407" s="709" t="s">
        <v>498</v>
      </c>
      <c r="X407" s="826"/>
      <c r="Y407" s="826"/>
      <c r="Z407" s="826"/>
      <c r="AA407" s="826"/>
      <c r="AB407" s="826"/>
      <c r="AC407" s="826"/>
      <c r="AD407" s="826"/>
      <c r="AE407" s="826"/>
      <c r="AF407" s="826"/>
      <c r="AG407" s="826"/>
      <c r="AH407" s="826"/>
      <c r="AI407" s="826"/>
      <c r="AJ407" s="826"/>
      <c r="AK407" s="826"/>
      <c r="AL407" s="826"/>
      <c r="AM407" s="826"/>
      <c r="AN407" s="826"/>
      <c r="AO407" s="826"/>
      <c r="AP407" s="826"/>
      <c r="AQ407" s="826"/>
      <c r="AR407" s="826"/>
      <c r="AS407" s="826"/>
      <c r="AT407" s="826"/>
      <c r="AU407" s="826"/>
      <c r="AV407" s="826"/>
      <c r="AW407" s="826"/>
      <c r="AX407" s="826"/>
      <c r="AY407" s="826"/>
      <c r="AZ407" s="826"/>
      <c r="BA407" s="826"/>
      <c r="BB407" s="826"/>
      <c r="BC407" s="826"/>
      <c r="BD407" s="826"/>
      <c r="BE407" s="826"/>
      <c r="BF407" s="826"/>
      <c r="BG407" s="826"/>
      <c r="BH407" s="826"/>
      <c r="BI407" s="826"/>
      <c r="BJ407" s="826"/>
      <c r="BK407" s="826"/>
      <c r="BL407" s="826"/>
      <c r="BM407" s="826"/>
      <c r="BN407" s="826"/>
      <c r="BO407" s="826"/>
      <c r="BP407" s="826"/>
      <c r="BQ407" s="826"/>
      <c r="BR407" s="826"/>
      <c r="BS407" s="826"/>
      <c r="BT407" s="826"/>
      <c r="BU407" s="826"/>
      <c r="BV407" s="826"/>
      <c r="BW407" s="826"/>
      <c r="BX407" s="826"/>
      <c r="BY407" s="826"/>
      <c r="BZ407" s="826"/>
      <c r="CA407" s="826"/>
      <c r="CB407" s="826"/>
      <c r="CC407" s="826"/>
      <c r="CD407" s="826"/>
      <c r="CE407" s="826"/>
      <c r="CF407" s="826"/>
      <c r="CG407" s="826"/>
      <c r="CH407" s="826"/>
      <c r="CI407" s="826"/>
      <c r="CJ407" s="826"/>
      <c r="CK407" s="826"/>
      <c r="CL407" s="826"/>
      <c r="CM407" s="826"/>
      <c r="CN407" s="826"/>
      <c r="CO407" s="826"/>
      <c r="CP407" s="826"/>
      <c r="CQ407" s="826"/>
      <c r="CR407" s="826"/>
      <c r="CS407" s="826"/>
      <c r="CT407" s="826"/>
      <c r="CU407" s="826"/>
      <c r="CV407" s="826"/>
      <c r="CW407" s="826"/>
      <c r="CX407" s="826"/>
      <c r="CY407" s="832"/>
      <c r="CZ407" s="831"/>
      <c r="DA407" s="826"/>
      <c r="DB407" s="826"/>
      <c r="DC407" s="826"/>
      <c r="DD407" s="826"/>
      <c r="DE407" s="826"/>
      <c r="DF407" s="826"/>
      <c r="DG407" s="826"/>
      <c r="DH407" s="826"/>
      <c r="DI407" s="826"/>
      <c r="DJ407" s="826"/>
      <c r="DK407" s="826"/>
      <c r="DL407" s="826"/>
      <c r="DM407" s="826"/>
      <c r="DN407" s="826"/>
      <c r="DO407" s="826"/>
      <c r="DP407" s="826"/>
      <c r="DQ407" s="826"/>
      <c r="DR407" s="826"/>
      <c r="DS407" s="826"/>
      <c r="DT407" s="826"/>
      <c r="DU407" s="826"/>
      <c r="DV407" s="826"/>
      <c r="DW407" s="826"/>
    </row>
    <row r="408" spans="2:128" x14ac:dyDescent="0.2">
      <c r="B408" s="829"/>
      <c r="C408" s="705"/>
      <c r="D408" s="651"/>
      <c r="E408" s="651"/>
      <c r="F408" s="651"/>
      <c r="G408" s="651"/>
      <c r="H408" s="651"/>
      <c r="I408" s="651"/>
      <c r="J408" s="651"/>
      <c r="K408" s="651"/>
      <c r="L408" s="651"/>
      <c r="M408" s="651"/>
      <c r="N408" s="651"/>
      <c r="O408" s="651"/>
      <c r="P408" s="651"/>
      <c r="Q408" s="651"/>
      <c r="R408" s="706"/>
      <c r="S408" s="651"/>
      <c r="T408" s="651"/>
      <c r="U408" s="707" t="s">
        <v>506</v>
      </c>
      <c r="V408" s="708" t="s">
        <v>124</v>
      </c>
      <c r="W408" s="709" t="s">
        <v>498</v>
      </c>
      <c r="X408" s="826"/>
      <c r="Y408" s="826"/>
      <c r="Z408" s="826"/>
      <c r="AA408" s="826"/>
      <c r="AB408" s="826"/>
      <c r="AC408" s="826"/>
      <c r="AD408" s="826"/>
      <c r="AE408" s="826"/>
      <c r="AF408" s="826"/>
      <c r="AG408" s="826"/>
      <c r="AH408" s="826"/>
      <c r="AI408" s="826"/>
      <c r="AJ408" s="826"/>
      <c r="AK408" s="826"/>
      <c r="AL408" s="826"/>
      <c r="AM408" s="826"/>
      <c r="AN408" s="826"/>
      <c r="AO408" s="826"/>
      <c r="AP408" s="826"/>
      <c r="AQ408" s="826"/>
      <c r="AR408" s="826"/>
      <c r="AS408" s="826"/>
      <c r="AT408" s="826"/>
      <c r="AU408" s="826"/>
      <c r="AV408" s="826"/>
      <c r="AW408" s="826"/>
      <c r="AX408" s="826"/>
      <c r="AY408" s="826"/>
      <c r="AZ408" s="826"/>
      <c r="BA408" s="826"/>
      <c r="BB408" s="826"/>
      <c r="BC408" s="826"/>
      <c r="BD408" s="826"/>
      <c r="BE408" s="826"/>
      <c r="BF408" s="826"/>
      <c r="BG408" s="826"/>
      <c r="BH408" s="826"/>
      <c r="BI408" s="826"/>
      <c r="BJ408" s="826"/>
      <c r="BK408" s="826"/>
      <c r="BL408" s="826"/>
      <c r="BM408" s="826"/>
      <c r="BN408" s="826"/>
      <c r="BO408" s="826"/>
      <c r="BP408" s="826"/>
      <c r="BQ408" s="826"/>
      <c r="BR408" s="826"/>
      <c r="BS408" s="826"/>
      <c r="BT408" s="826"/>
      <c r="BU408" s="826"/>
      <c r="BV408" s="826"/>
      <c r="BW408" s="826"/>
      <c r="BX408" s="826"/>
      <c r="BY408" s="826"/>
      <c r="BZ408" s="826"/>
      <c r="CA408" s="826"/>
      <c r="CB408" s="826"/>
      <c r="CC408" s="826"/>
      <c r="CD408" s="826"/>
      <c r="CE408" s="826"/>
      <c r="CF408" s="826"/>
      <c r="CG408" s="826"/>
      <c r="CH408" s="826"/>
      <c r="CI408" s="826"/>
      <c r="CJ408" s="826"/>
      <c r="CK408" s="826"/>
      <c r="CL408" s="826"/>
      <c r="CM408" s="826"/>
      <c r="CN408" s="826"/>
      <c r="CO408" s="826"/>
      <c r="CP408" s="826"/>
      <c r="CQ408" s="826"/>
      <c r="CR408" s="826"/>
      <c r="CS408" s="826"/>
      <c r="CT408" s="826"/>
      <c r="CU408" s="826"/>
      <c r="CV408" s="826"/>
      <c r="CW408" s="826"/>
      <c r="CX408" s="826"/>
      <c r="CY408" s="832"/>
      <c r="CZ408" s="831"/>
      <c r="DA408" s="826"/>
      <c r="DB408" s="826"/>
      <c r="DC408" s="826"/>
      <c r="DD408" s="826"/>
      <c r="DE408" s="826"/>
      <c r="DF408" s="826"/>
      <c r="DG408" s="826"/>
      <c r="DH408" s="826"/>
      <c r="DI408" s="826"/>
      <c r="DJ408" s="826"/>
      <c r="DK408" s="826"/>
      <c r="DL408" s="826"/>
      <c r="DM408" s="826"/>
      <c r="DN408" s="826"/>
      <c r="DO408" s="826"/>
      <c r="DP408" s="826"/>
      <c r="DQ408" s="826"/>
      <c r="DR408" s="826"/>
      <c r="DS408" s="826"/>
      <c r="DT408" s="826"/>
      <c r="DU408" s="826"/>
      <c r="DV408" s="826"/>
      <c r="DW408" s="826"/>
    </row>
    <row r="409" spans="2:128" x14ac:dyDescent="0.2">
      <c r="B409" s="829"/>
      <c r="C409" s="705"/>
      <c r="D409" s="651"/>
      <c r="E409" s="651"/>
      <c r="F409" s="651"/>
      <c r="G409" s="651"/>
      <c r="H409" s="651"/>
      <c r="I409" s="651"/>
      <c r="J409" s="651"/>
      <c r="K409" s="651"/>
      <c r="L409" s="651"/>
      <c r="M409" s="651"/>
      <c r="N409" s="651"/>
      <c r="O409" s="651"/>
      <c r="P409" s="651"/>
      <c r="Q409" s="651"/>
      <c r="R409" s="706"/>
      <c r="S409" s="651"/>
      <c r="T409" s="651"/>
      <c r="U409" s="712" t="s">
        <v>507</v>
      </c>
      <c r="V409" s="708" t="s">
        <v>124</v>
      </c>
      <c r="W409" s="709" t="s">
        <v>498</v>
      </c>
      <c r="X409" s="833"/>
      <c r="Y409" s="833"/>
      <c r="Z409" s="833"/>
      <c r="AA409" s="833"/>
      <c r="AB409" s="833"/>
      <c r="AC409" s="833"/>
      <c r="AD409" s="833"/>
      <c r="AE409" s="833"/>
      <c r="AF409" s="833"/>
      <c r="AG409" s="833"/>
      <c r="AH409" s="833"/>
      <c r="AI409" s="833"/>
      <c r="AJ409" s="833"/>
      <c r="AK409" s="833"/>
      <c r="AL409" s="833"/>
      <c r="AM409" s="833"/>
      <c r="AN409" s="833"/>
      <c r="AO409" s="833"/>
      <c r="AP409" s="833"/>
      <c r="AQ409" s="833"/>
      <c r="AR409" s="833"/>
      <c r="AS409" s="833"/>
      <c r="AT409" s="833"/>
      <c r="AU409" s="833"/>
      <c r="AV409" s="833"/>
      <c r="AW409" s="833"/>
      <c r="AX409" s="833"/>
      <c r="AY409" s="833"/>
      <c r="AZ409" s="833"/>
      <c r="BA409" s="833"/>
      <c r="BB409" s="833"/>
      <c r="BC409" s="833"/>
      <c r="BD409" s="833"/>
      <c r="BE409" s="833"/>
      <c r="BF409" s="833"/>
      <c r="BG409" s="833"/>
      <c r="BH409" s="833"/>
      <c r="BI409" s="833"/>
      <c r="BJ409" s="833"/>
      <c r="BK409" s="833"/>
      <c r="BL409" s="833"/>
      <c r="BM409" s="833"/>
      <c r="BN409" s="833"/>
      <c r="BO409" s="833"/>
      <c r="BP409" s="833"/>
      <c r="BQ409" s="833"/>
      <c r="BR409" s="833"/>
      <c r="BS409" s="833"/>
      <c r="BT409" s="833"/>
      <c r="BU409" s="833"/>
      <c r="BV409" s="833"/>
      <c r="BW409" s="833"/>
      <c r="BX409" s="833"/>
      <c r="BY409" s="833"/>
      <c r="BZ409" s="833"/>
      <c r="CA409" s="833"/>
      <c r="CB409" s="833"/>
      <c r="CC409" s="833"/>
      <c r="CD409" s="833"/>
      <c r="CE409" s="833"/>
      <c r="CF409" s="833"/>
      <c r="CG409" s="833"/>
      <c r="CH409" s="833"/>
      <c r="CI409" s="833"/>
      <c r="CJ409" s="833"/>
      <c r="CK409" s="833"/>
      <c r="CL409" s="833"/>
      <c r="CM409" s="833"/>
      <c r="CN409" s="833"/>
      <c r="CO409" s="833"/>
      <c r="CP409" s="833"/>
      <c r="CQ409" s="833"/>
      <c r="CR409" s="833"/>
      <c r="CS409" s="833"/>
      <c r="CT409" s="833"/>
      <c r="CU409" s="833"/>
      <c r="CV409" s="833"/>
      <c r="CW409" s="833"/>
      <c r="CX409" s="833"/>
      <c r="CY409" s="832"/>
      <c r="CZ409" s="831"/>
      <c r="DA409" s="833"/>
      <c r="DB409" s="833"/>
      <c r="DC409" s="833"/>
      <c r="DD409" s="833"/>
      <c r="DE409" s="833"/>
      <c r="DF409" s="833"/>
      <c r="DG409" s="833"/>
      <c r="DH409" s="833"/>
      <c r="DI409" s="833"/>
      <c r="DJ409" s="833"/>
      <c r="DK409" s="833"/>
      <c r="DL409" s="833"/>
      <c r="DM409" s="833"/>
      <c r="DN409" s="833"/>
      <c r="DO409" s="833"/>
      <c r="DP409" s="833"/>
      <c r="DQ409" s="833"/>
      <c r="DR409" s="833"/>
      <c r="DS409" s="833"/>
      <c r="DT409" s="833"/>
      <c r="DU409" s="833"/>
      <c r="DV409" s="833"/>
      <c r="DW409" s="833"/>
    </row>
    <row r="410" spans="2:128" ht="15.75" thickBot="1" x14ac:dyDescent="0.25">
      <c r="B410" s="713"/>
      <c r="C410" s="714"/>
      <c r="D410" s="715"/>
      <c r="E410" s="715"/>
      <c r="F410" s="715"/>
      <c r="G410" s="715"/>
      <c r="H410" s="715"/>
      <c r="I410" s="715"/>
      <c r="J410" s="715"/>
      <c r="K410" s="715"/>
      <c r="L410" s="715"/>
      <c r="M410" s="715"/>
      <c r="N410" s="715"/>
      <c r="O410" s="715"/>
      <c r="P410" s="715"/>
      <c r="Q410" s="715"/>
      <c r="R410" s="716"/>
      <c r="S410" s="715"/>
      <c r="T410" s="715"/>
      <c r="U410" s="717" t="s">
        <v>127</v>
      </c>
      <c r="V410" s="718" t="s">
        <v>508</v>
      </c>
      <c r="W410" s="719" t="s">
        <v>498</v>
      </c>
      <c r="X410" s="720">
        <f>SUM(X399:X409)</f>
        <v>1184.2676042772885</v>
      </c>
      <c r="Y410" s="720">
        <f t="shared" ref="Y410:CJ410" si="111">SUM(Y399:Y409)</f>
        <v>1235.1002346812359</v>
      </c>
      <c r="Z410" s="720">
        <f t="shared" si="111"/>
        <v>1290.4041548294317</v>
      </c>
      <c r="AA410" s="720">
        <f t="shared" si="111"/>
        <v>1349.5360466725338</v>
      </c>
      <c r="AB410" s="720">
        <f t="shared" si="111"/>
        <v>1410.9023139375081</v>
      </c>
      <c r="AC410" s="720">
        <f t="shared" si="111"/>
        <v>210.3926820422717</v>
      </c>
      <c r="AD410" s="720">
        <f t="shared" si="111"/>
        <v>210.3926820422717</v>
      </c>
      <c r="AE410" s="720">
        <f t="shared" si="111"/>
        <v>210.3926820422717</v>
      </c>
      <c r="AF410" s="720">
        <f t="shared" si="111"/>
        <v>210.3926820422717</v>
      </c>
      <c r="AG410" s="720">
        <f t="shared" si="111"/>
        <v>210.3926820422717</v>
      </c>
      <c r="AH410" s="720">
        <f t="shared" si="111"/>
        <v>210.3926820422717</v>
      </c>
      <c r="AI410" s="720">
        <f t="shared" si="111"/>
        <v>210.3926820422717</v>
      </c>
      <c r="AJ410" s="720">
        <f t="shared" si="111"/>
        <v>210.3926820422717</v>
      </c>
      <c r="AK410" s="720">
        <f t="shared" si="111"/>
        <v>210.3926820422717</v>
      </c>
      <c r="AL410" s="720">
        <f t="shared" si="111"/>
        <v>210.3926820422717</v>
      </c>
      <c r="AM410" s="720">
        <f t="shared" si="111"/>
        <v>210.3926820422717</v>
      </c>
      <c r="AN410" s="720">
        <f t="shared" si="111"/>
        <v>210.3926820422717</v>
      </c>
      <c r="AO410" s="720">
        <f t="shared" si="111"/>
        <v>210.3926820422717</v>
      </c>
      <c r="AP410" s="720">
        <f t="shared" si="111"/>
        <v>210.3926820422717</v>
      </c>
      <c r="AQ410" s="720">
        <f t="shared" si="111"/>
        <v>210.3926820422717</v>
      </c>
      <c r="AR410" s="720">
        <f t="shared" si="111"/>
        <v>210.3926820422717</v>
      </c>
      <c r="AS410" s="720">
        <f t="shared" si="111"/>
        <v>210.3926820422717</v>
      </c>
      <c r="AT410" s="720">
        <f t="shared" si="111"/>
        <v>210.3926820422717</v>
      </c>
      <c r="AU410" s="720">
        <f t="shared" si="111"/>
        <v>210.3926820422717</v>
      </c>
      <c r="AV410" s="720">
        <f t="shared" si="111"/>
        <v>210.3926820422717</v>
      </c>
      <c r="AW410" s="720">
        <f t="shared" si="111"/>
        <v>210.3926820422717</v>
      </c>
      <c r="AX410" s="720">
        <f t="shared" si="111"/>
        <v>210.3926820422717</v>
      </c>
      <c r="AY410" s="720">
        <f t="shared" si="111"/>
        <v>210.3926820422717</v>
      </c>
      <c r="AZ410" s="720">
        <f t="shared" si="111"/>
        <v>210.3926820422717</v>
      </c>
      <c r="BA410" s="720">
        <f t="shared" si="111"/>
        <v>210.3926820422717</v>
      </c>
      <c r="BB410" s="720">
        <f t="shared" si="111"/>
        <v>210.3926820422717</v>
      </c>
      <c r="BC410" s="720">
        <f t="shared" si="111"/>
        <v>210.3926820422717</v>
      </c>
      <c r="BD410" s="720">
        <f t="shared" si="111"/>
        <v>210.3926820422717</v>
      </c>
      <c r="BE410" s="720">
        <f t="shared" si="111"/>
        <v>210.3926820422717</v>
      </c>
      <c r="BF410" s="720">
        <f t="shared" si="111"/>
        <v>210.3926820422717</v>
      </c>
      <c r="BG410" s="720">
        <f t="shared" si="111"/>
        <v>210.3926820422717</v>
      </c>
      <c r="BH410" s="720">
        <f t="shared" si="111"/>
        <v>210.3926820422717</v>
      </c>
      <c r="BI410" s="720">
        <f t="shared" si="111"/>
        <v>210.3926820422717</v>
      </c>
      <c r="BJ410" s="720">
        <f t="shared" si="111"/>
        <v>210.3926820422717</v>
      </c>
      <c r="BK410" s="720">
        <f t="shared" si="111"/>
        <v>210.3926820422717</v>
      </c>
      <c r="BL410" s="720">
        <f t="shared" si="111"/>
        <v>210.3926820422717</v>
      </c>
      <c r="BM410" s="720">
        <f t="shared" si="111"/>
        <v>210.3926820422717</v>
      </c>
      <c r="BN410" s="720">
        <f t="shared" si="111"/>
        <v>210.3926820422717</v>
      </c>
      <c r="BO410" s="720">
        <f t="shared" si="111"/>
        <v>210.3926820422717</v>
      </c>
      <c r="BP410" s="720">
        <f t="shared" si="111"/>
        <v>210.3926820422717</v>
      </c>
      <c r="BQ410" s="720">
        <f t="shared" si="111"/>
        <v>210.3926820422717</v>
      </c>
      <c r="BR410" s="720">
        <f t="shared" si="111"/>
        <v>210.3926820422717</v>
      </c>
      <c r="BS410" s="720">
        <f t="shared" si="111"/>
        <v>210.3926820422717</v>
      </c>
      <c r="BT410" s="720">
        <f t="shared" si="111"/>
        <v>210.3926820422717</v>
      </c>
      <c r="BU410" s="720">
        <f t="shared" si="111"/>
        <v>210.3926820422717</v>
      </c>
      <c r="BV410" s="720">
        <f t="shared" si="111"/>
        <v>210.3926820422717</v>
      </c>
      <c r="BW410" s="720">
        <f t="shared" si="111"/>
        <v>210.3926820422717</v>
      </c>
      <c r="BX410" s="720">
        <f t="shared" si="111"/>
        <v>210.3926820422717</v>
      </c>
      <c r="BY410" s="720">
        <f t="shared" si="111"/>
        <v>210.3926820422717</v>
      </c>
      <c r="BZ410" s="720">
        <f t="shared" si="111"/>
        <v>210.3926820422717</v>
      </c>
      <c r="CA410" s="720">
        <f t="shared" si="111"/>
        <v>210.3926820422717</v>
      </c>
      <c r="CB410" s="720">
        <f t="shared" si="111"/>
        <v>210.3926820422717</v>
      </c>
      <c r="CC410" s="720">
        <f t="shared" si="111"/>
        <v>210.3926820422717</v>
      </c>
      <c r="CD410" s="720">
        <f t="shared" si="111"/>
        <v>210.3926820422717</v>
      </c>
      <c r="CE410" s="720">
        <f t="shared" si="111"/>
        <v>210.3926820422717</v>
      </c>
      <c r="CF410" s="720">
        <f t="shared" si="111"/>
        <v>210.3926820422717</v>
      </c>
      <c r="CG410" s="720">
        <f t="shared" si="111"/>
        <v>210.3926820422717</v>
      </c>
      <c r="CH410" s="720">
        <f t="shared" si="111"/>
        <v>210.3926820422717</v>
      </c>
      <c r="CI410" s="720">
        <f t="shared" si="111"/>
        <v>210.3926820422717</v>
      </c>
      <c r="CJ410" s="720">
        <f t="shared" si="111"/>
        <v>210.3926820422717</v>
      </c>
      <c r="CK410" s="720">
        <f t="shared" ref="CK410:DW410" si="112">SUM(CK399:CK409)</f>
        <v>210.3926820422717</v>
      </c>
      <c r="CL410" s="720">
        <f t="shared" si="112"/>
        <v>210.3926820422717</v>
      </c>
      <c r="CM410" s="720">
        <f t="shared" si="112"/>
        <v>210.3926820422717</v>
      </c>
      <c r="CN410" s="720">
        <f t="shared" si="112"/>
        <v>210.3926820422717</v>
      </c>
      <c r="CO410" s="720">
        <f t="shared" si="112"/>
        <v>210.3926820422717</v>
      </c>
      <c r="CP410" s="720">
        <f t="shared" si="112"/>
        <v>210.3926820422717</v>
      </c>
      <c r="CQ410" s="720">
        <f t="shared" si="112"/>
        <v>210.3926820422717</v>
      </c>
      <c r="CR410" s="720">
        <f t="shared" si="112"/>
        <v>210.3926820422717</v>
      </c>
      <c r="CS410" s="720">
        <f t="shared" si="112"/>
        <v>210.3926820422717</v>
      </c>
      <c r="CT410" s="720">
        <f t="shared" si="112"/>
        <v>210.3926820422717</v>
      </c>
      <c r="CU410" s="720">
        <f t="shared" si="112"/>
        <v>210.3926820422717</v>
      </c>
      <c r="CV410" s="720">
        <f t="shared" si="112"/>
        <v>210.3926820422717</v>
      </c>
      <c r="CW410" s="720">
        <f t="shared" si="112"/>
        <v>210.3926820422717</v>
      </c>
      <c r="CX410" s="720">
        <f t="shared" si="112"/>
        <v>210.3926820422717</v>
      </c>
      <c r="CY410" s="721">
        <f t="shared" si="112"/>
        <v>210.3926820422717</v>
      </c>
      <c r="CZ410" s="721">
        <f t="shared" si="112"/>
        <v>0</v>
      </c>
      <c r="DA410" s="721">
        <f t="shared" si="112"/>
        <v>0</v>
      </c>
      <c r="DB410" s="721">
        <f t="shared" si="112"/>
        <v>0</v>
      </c>
      <c r="DC410" s="721">
        <f t="shared" si="112"/>
        <v>0</v>
      </c>
      <c r="DD410" s="721">
        <f t="shared" si="112"/>
        <v>0</v>
      </c>
      <c r="DE410" s="721">
        <f t="shared" si="112"/>
        <v>0</v>
      </c>
      <c r="DF410" s="721">
        <f t="shared" si="112"/>
        <v>0</v>
      </c>
      <c r="DG410" s="721">
        <f t="shared" si="112"/>
        <v>0</v>
      </c>
      <c r="DH410" s="721">
        <f t="shared" si="112"/>
        <v>0</v>
      </c>
      <c r="DI410" s="721">
        <f t="shared" si="112"/>
        <v>0</v>
      </c>
      <c r="DJ410" s="721">
        <f t="shared" si="112"/>
        <v>0</v>
      </c>
      <c r="DK410" s="721">
        <f t="shared" si="112"/>
        <v>0</v>
      </c>
      <c r="DL410" s="721">
        <f t="shared" si="112"/>
        <v>0</v>
      </c>
      <c r="DM410" s="721">
        <f t="shared" si="112"/>
        <v>0</v>
      </c>
      <c r="DN410" s="721">
        <f t="shared" si="112"/>
        <v>0</v>
      </c>
      <c r="DO410" s="721">
        <f t="shared" si="112"/>
        <v>0</v>
      </c>
      <c r="DP410" s="721">
        <f t="shared" si="112"/>
        <v>0</v>
      </c>
      <c r="DQ410" s="721">
        <f t="shared" si="112"/>
        <v>0</v>
      </c>
      <c r="DR410" s="721">
        <f t="shared" si="112"/>
        <v>0</v>
      </c>
      <c r="DS410" s="721">
        <f t="shared" si="112"/>
        <v>0</v>
      </c>
      <c r="DT410" s="721">
        <f t="shared" si="112"/>
        <v>0</v>
      </c>
      <c r="DU410" s="721">
        <f t="shared" si="112"/>
        <v>0</v>
      </c>
      <c r="DV410" s="721">
        <f t="shared" si="112"/>
        <v>0</v>
      </c>
      <c r="DW410" s="721">
        <f t="shared" si="112"/>
        <v>0</v>
      </c>
    </row>
    <row r="411" spans="2:128" x14ac:dyDescent="0.2">
      <c r="B411" s="731" t="s">
        <v>525</v>
      </c>
      <c r="C411" s="788" t="s">
        <v>526</v>
      </c>
      <c r="D411" s="680"/>
      <c r="E411" s="680"/>
      <c r="F411" s="680"/>
      <c r="G411" s="680"/>
      <c r="H411" s="680"/>
      <c r="I411" s="680"/>
      <c r="J411" s="680"/>
      <c r="K411" s="680"/>
      <c r="L411" s="680"/>
      <c r="M411" s="680"/>
      <c r="N411" s="680"/>
      <c r="O411" s="680"/>
      <c r="P411" s="680"/>
      <c r="Q411" s="680"/>
      <c r="R411" s="681"/>
      <c r="S411" s="722"/>
      <c r="T411" s="681"/>
      <c r="U411" s="722"/>
      <c r="V411" s="680"/>
      <c r="W411" s="680"/>
      <c r="X411" s="679">
        <f t="shared" ref="X411:BC411" si="113">SUMIF($C:$C,"61.2x",X:X)</f>
        <v>0</v>
      </c>
      <c r="Y411" s="679">
        <f t="shared" si="113"/>
        <v>0</v>
      </c>
      <c r="Z411" s="679">
        <f t="shared" si="113"/>
        <v>0</v>
      </c>
      <c r="AA411" s="679">
        <f t="shared" si="113"/>
        <v>0</v>
      </c>
      <c r="AB411" s="679">
        <f t="shared" si="113"/>
        <v>0</v>
      </c>
      <c r="AC411" s="679">
        <f t="shared" si="113"/>
        <v>0</v>
      </c>
      <c r="AD411" s="679">
        <f t="shared" si="113"/>
        <v>0</v>
      </c>
      <c r="AE411" s="679">
        <f t="shared" si="113"/>
        <v>0</v>
      </c>
      <c r="AF411" s="679">
        <f t="shared" si="113"/>
        <v>0</v>
      </c>
      <c r="AG411" s="679">
        <f t="shared" si="113"/>
        <v>0</v>
      </c>
      <c r="AH411" s="679">
        <f t="shared" si="113"/>
        <v>0</v>
      </c>
      <c r="AI411" s="679">
        <f t="shared" si="113"/>
        <v>0</v>
      </c>
      <c r="AJ411" s="679">
        <f t="shared" si="113"/>
        <v>0</v>
      </c>
      <c r="AK411" s="679">
        <f t="shared" si="113"/>
        <v>0</v>
      </c>
      <c r="AL411" s="679">
        <f t="shared" si="113"/>
        <v>0</v>
      </c>
      <c r="AM411" s="679">
        <f t="shared" si="113"/>
        <v>0</v>
      </c>
      <c r="AN411" s="679">
        <f t="shared" si="113"/>
        <v>0</v>
      </c>
      <c r="AO411" s="679">
        <f t="shared" si="113"/>
        <v>0</v>
      </c>
      <c r="AP411" s="679">
        <f t="shared" si="113"/>
        <v>0</v>
      </c>
      <c r="AQ411" s="679">
        <f t="shared" si="113"/>
        <v>0</v>
      </c>
      <c r="AR411" s="679">
        <f t="shared" si="113"/>
        <v>0</v>
      </c>
      <c r="AS411" s="679">
        <f t="shared" si="113"/>
        <v>0</v>
      </c>
      <c r="AT411" s="679">
        <f t="shared" si="113"/>
        <v>0</v>
      </c>
      <c r="AU411" s="679">
        <f t="shared" si="113"/>
        <v>0</v>
      </c>
      <c r="AV411" s="679">
        <f t="shared" si="113"/>
        <v>0</v>
      </c>
      <c r="AW411" s="679">
        <f t="shared" si="113"/>
        <v>0</v>
      </c>
      <c r="AX411" s="679">
        <f t="shared" si="113"/>
        <v>0</v>
      </c>
      <c r="AY411" s="679">
        <f t="shared" si="113"/>
        <v>0</v>
      </c>
      <c r="AZ411" s="679">
        <f t="shared" si="113"/>
        <v>0</v>
      </c>
      <c r="BA411" s="679">
        <f t="shared" si="113"/>
        <v>0</v>
      </c>
      <c r="BB411" s="679">
        <f t="shared" si="113"/>
        <v>0</v>
      </c>
      <c r="BC411" s="679">
        <f t="shared" si="113"/>
        <v>0</v>
      </c>
      <c r="BD411" s="679">
        <f t="shared" ref="BD411:CI411" si="114">SUMIF($C:$C,"61.2x",BD:BD)</f>
        <v>0</v>
      </c>
      <c r="BE411" s="679">
        <f t="shared" si="114"/>
        <v>0</v>
      </c>
      <c r="BF411" s="679">
        <f t="shared" si="114"/>
        <v>0</v>
      </c>
      <c r="BG411" s="679">
        <f t="shared" si="114"/>
        <v>0</v>
      </c>
      <c r="BH411" s="679">
        <f t="shared" si="114"/>
        <v>0</v>
      </c>
      <c r="BI411" s="679">
        <f t="shared" si="114"/>
        <v>0</v>
      </c>
      <c r="BJ411" s="679">
        <f t="shared" si="114"/>
        <v>0</v>
      </c>
      <c r="BK411" s="679">
        <f t="shared" si="114"/>
        <v>0</v>
      </c>
      <c r="BL411" s="679">
        <f t="shared" si="114"/>
        <v>0</v>
      </c>
      <c r="BM411" s="679">
        <f t="shared" si="114"/>
        <v>0</v>
      </c>
      <c r="BN411" s="679">
        <f t="shared" si="114"/>
        <v>0</v>
      </c>
      <c r="BO411" s="679">
        <f t="shared" si="114"/>
        <v>0</v>
      </c>
      <c r="BP411" s="679">
        <f t="shared" si="114"/>
        <v>0</v>
      </c>
      <c r="BQ411" s="679">
        <f t="shared" si="114"/>
        <v>0</v>
      </c>
      <c r="BR411" s="679">
        <f t="shared" si="114"/>
        <v>0</v>
      </c>
      <c r="BS411" s="679">
        <f t="shared" si="114"/>
        <v>0</v>
      </c>
      <c r="BT411" s="679">
        <f t="shared" si="114"/>
        <v>0</v>
      </c>
      <c r="BU411" s="679">
        <f t="shared" si="114"/>
        <v>0</v>
      </c>
      <c r="BV411" s="679">
        <f t="shared" si="114"/>
        <v>0</v>
      </c>
      <c r="BW411" s="679">
        <f t="shared" si="114"/>
        <v>0</v>
      </c>
      <c r="BX411" s="679">
        <f t="shared" si="114"/>
        <v>0</v>
      </c>
      <c r="BY411" s="679">
        <f t="shared" si="114"/>
        <v>0</v>
      </c>
      <c r="BZ411" s="679">
        <f t="shared" si="114"/>
        <v>0</v>
      </c>
      <c r="CA411" s="679">
        <f t="shared" si="114"/>
        <v>0</v>
      </c>
      <c r="CB411" s="679">
        <f t="shared" si="114"/>
        <v>0</v>
      </c>
      <c r="CC411" s="679">
        <f t="shared" si="114"/>
        <v>0</v>
      </c>
      <c r="CD411" s="679">
        <f t="shared" si="114"/>
        <v>0</v>
      </c>
      <c r="CE411" s="679">
        <f t="shared" si="114"/>
        <v>0</v>
      </c>
      <c r="CF411" s="679">
        <f t="shared" si="114"/>
        <v>0</v>
      </c>
      <c r="CG411" s="679">
        <f t="shared" si="114"/>
        <v>0</v>
      </c>
      <c r="CH411" s="679">
        <f t="shared" si="114"/>
        <v>0</v>
      </c>
      <c r="CI411" s="679">
        <f t="shared" si="114"/>
        <v>0</v>
      </c>
      <c r="CJ411" s="679">
        <f t="shared" ref="CJ411:DO411" si="115">SUMIF($C:$C,"61.2x",CJ:CJ)</f>
        <v>0</v>
      </c>
      <c r="CK411" s="679">
        <f t="shared" si="115"/>
        <v>0</v>
      </c>
      <c r="CL411" s="679">
        <f t="shared" si="115"/>
        <v>0</v>
      </c>
      <c r="CM411" s="679">
        <f t="shared" si="115"/>
        <v>0</v>
      </c>
      <c r="CN411" s="679">
        <f t="shared" si="115"/>
        <v>0</v>
      </c>
      <c r="CO411" s="679">
        <f t="shared" si="115"/>
        <v>0</v>
      </c>
      <c r="CP411" s="679">
        <f t="shared" si="115"/>
        <v>0</v>
      </c>
      <c r="CQ411" s="679">
        <f t="shared" si="115"/>
        <v>0</v>
      </c>
      <c r="CR411" s="679">
        <f t="shared" si="115"/>
        <v>0</v>
      </c>
      <c r="CS411" s="679">
        <f t="shared" si="115"/>
        <v>0</v>
      </c>
      <c r="CT411" s="679">
        <f t="shared" si="115"/>
        <v>0</v>
      </c>
      <c r="CU411" s="679">
        <f t="shared" si="115"/>
        <v>0</v>
      </c>
      <c r="CV411" s="679">
        <f t="shared" si="115"/>
        <v>0</v>
      </c>
      <c r="CW411" s="679">
        <f t="shared" si="115"/>
        <v>0</v>
      </c>
      <c r="CX411" s="679">
        <f t="shared" si="115"/>
        <v>0</v>
      </c>
      <c r="CY411" s="690">
        <f t="shared" si="115"/>
        <v>0</v>
      </c>
      <c r="CZ411" s="691">
        <f t="shared" si="115"/>
        <v>0</v>
      </c>
      <c r="DA411" s="691">
        <f t="shared" si="115"/>
        <v>0</v>
      </c>
      <c r="DB411" s="691">
        <f t="shared" si="115"/>
        <v>0</v>
      </c>
      <c r="DC411" s="691">
        <f t="shared" si="115"/>
        <v>0</v>
      </c>
      <c r="DD411" s="691">
        <f t="shared" si="115"/>
        <v>0</v>
      </c>
      <c r="DE411" s="691">
        <f t="shared" si="115"/>
        <v>0</v>
      </c>
      <c r="DF411" s="691">
        <f t="shared" si="115"/>
        <v>0</v>
      </c>
      <c r="DG411" s="691">
        <f t="shared" si="115"/>
        <v>0</v>
      </c>
      <c r="DH411" s="691">
        <f t="shared" si="115"/>
        <v>0</v>
      </c>
      <c r="DI411" s="691">
        <f t="shared" si="115"/>
        <v>0</v>
      </c>
      <c r="DJ411" s="691">
        <f t="shared" si="115"/>
        <v>0</v>
      </c>
      <c r="DK411" s="691">
        <f t="shared" si="115"/>
        <v>0</v>
      </c>
      <c r="DL411" s="691">
        <f t="shared" si="115"/>
        <v>0</v>
      </c>
      <c r="DM411" s="691">
        <f t="shared" si="115"/>
        <v>0</v>
      </c>
      <c r="DN411" s="691">
        <f t="shared" si="115"/>
        <v>0</v>
      </c>
      <c r="DO411" s="691">
        <f t="shared" si="115"/>
        <v>0</v>
      </c>
      <c r="DP411" s="691">
        <f t="shared" ref="DP411:DW411" si="116">SUMIF($C:$C,"61.2x",DP:DP)</f>
        <v>0</v>
      </c>
      <c r="DQ411" s="691">
        <f t="shared" si="116"/>
        <v>0</v>
      </c>
      <c r="DR411" s="691">
        <f t="shared" si="116"/>
        <v>0</v>
      </c>
      <c r="DS411" s="691">
        <f t="shared" si="116"/>
        <v>0</v>
      </c>
      <c r="DT411" s="691">
        <f t="shared" si="116"/>
        <v>0</v>
      </c>
      <c r="DU411" s="691">
        <f t="shared" si="116"/>
        <v>0</v>
      </c>
      <c r="DV411" s="691">
        <f t="shared" si="116"/>
        <v>0</v>
      </c>
      <c r="DW411" s="723">
        <f t="shared" si="116"/>
        <v>0</v>
      </c>
      <c r="DX411" s="683"/>
    </row>
    <row r="412" spans="2:128" ht="28.5" x14ac:dyDescent="0.2">
      <c r="B412" s="693"/>
      <c r="C412" s="830" t="s">
        <v>810</v>
      </c>
      <c r="D412" s="817" t="s">
        <v>811</v>
      </c>
      <c r="E412" s="818" t="s">
        <v>575</v>
      </c>
      <c r="F412" s="819" t="s">
        <v>780</v>
      </c>
      <c r="G412" s="820" t="s">
        <v>781</v>
      </c>
      <c r="H412" s="821" t="s">
        <v>495</v>
      </c>
      <c r="I412" s="822">
        <f>MAX(X412:AV412)</f>
        <v>14.420511122165248</v>
      </c>
      <c r="J412" s="821">
        <f>SUMPRODUCT($X$2:$CY$2,$X412:$CY412)*365</f>
        <v>111421.0316015702</v>
      </c>
      <c r="K412" s="821">
        <f>SUMPRODUCT($X$2:$CY$2,$X413:$CY413)+SUMPRODUCT($X$2:$CY$2,$X414:$CY414)+SUMPRODUCT($X$2:$CY$2,$X415:$CY415)</f>
        <v>91116.24945596527</v>
      </c>
      <c r="L412" s="821">
        <f>SUMPRODUCT($X$2:$CY$2,$X416:$CY416) +SUMPRODUCT($X$2:$CY$2,$X417:$CY417)</f>
        <v>1376.5008788993387</v>
      </c>
      <c r="M412" s="821">
        <f>SUMPRODUCT($X$2:$CY$2,$X418:$CY418)</f>
        <v>0</v>
      </c>
      <c r="N412" s="821">
        <f>SUMPRODUCT($X$2:$CY$2,$X421:$CY421) +SUMPRODUCT($X$2:$CY$2,$X422:$CY422)</f>
        <v>0</v>
      </c>
      <c r="O412" s="821">
        <f>SUMPRODUCT($X$2:$CY$2,$X419:$CY419) +SUMPRODUCT($X$2:$CY$2,$X420:$CY420) +SUMPRODUCT($X$2:$CY$2,$X423:$CY423)</f>
        <v>0</v>
      </c>
      <c r="P412" s="821">
        <f>SUM(K412:O412)</f>
        <v>92492.750334864613</v>
      </c>
      <c r="Q412" s="821">
        <f>(SUM(K412:M412)*100000)/(J412*1000)</f>
        <v>83.011931414895599</v>
      </c>
      <c r="R412" s="823">
        <f>(P412*100000)/(J412*1000)</f>
        <v>83.011931414895599</v>
      </c>
      <c r="S412" s="824" t="s">
        <v>782</v>
      </c>
      <c r="T412" s="825" t="s">
        <v>782</v>
      </c>
      <c r="U412" s="778" t="s">
        <v>496</v>
      </c>
      <c r="V412" s="708" t="s">
        <v>124</v>
      </c>
      <c r="W412" s="779" t="s">
        <v>75</v>
      </c>
      <c r="X412" s="826"/>
      <c r="Y412" s="826">
        <v>1.6233601581845831</v>
      </c>
      <c r="Z412" s="826">
        <v>3.2334638782691925</v>
      </c>
      <c r="AA412" s="826">
        <v>4.851822101999959</v>
      </c>
      <c r="AB412" s="826">
        <v>6.479630559245277</v>
      </c>
      <c r="AC412" s="826">
        <v>8.1171007459842013</v>
      </c>
      <c r="AD412" s="826">
        <v>9.3155858890166598</v>
      </c>
      <c r="AE412" s="826">
        <v>10.577339764562787</v>
      </c>
      <c r="AF412" s="826">
        <v>11.860584689964352</v>
      </c>
      <c r="AG412" s="826">
        <v>13.14190270109054</v>
      </c>
      <c r="AH412" s="826">
        <v>14.420511122165248</v>
      </c>
      <c r="AI412" s="826">
        <v>14.033726225599931</v>
      </c>
      <c r="AJ412" s="826">
        <v>13.723743040856684</v>
      </c>
      <c r="AK412" s="826">
        <v>13.340963363573456</v>
      </c>
      <c r="AL412" s="826">
        <v>12.959839869447579</v>
      </c>
      <c r="AM412" s="826">
        <v>12.579545297711267</v>
      </c>
      <c r="AN412" s="826">
        <v>12.492890152574123</v>
      </c>
      <c r="AO412" s="826">
        <v>12.401755912290378</v>
      </c>
      <c r="AP412" s="826">
        <v>12.303558385326594</v>
      </c>
      <c r="AQ412" s="826">
        <v>12.196607848668977</v>
      </c>
      <c r="AR412" s="826">
        <v>12.080087602928963</v>
      </c>
      <c r="AS412" s="826">
        <v>12.11947380475682</v>
      </c>
      <c r="AT412" s="826">
        <v>12.157483605394786</v>
      </c>
      <c r="AU412" s="826">
        <v>12.194198074268909</v>
      </c>
      <c r="AV412" s="826">
        <v>12.229692461435675</v>
      </c>
      <c r="AW412" s="826">
        <v>12.264036741538659</v>
      </c>
      <c r="AX412" s="826">
        <v>12.264036741538659</v>
      </c>
      <c r="AY412" s="826">
        <v>12.264036741538659</v>
      </c>
      <c r="AZ412" s="826">
        <v>12.264036741538659</v>
      </c>
      <c r="BA412" s="826">
        <v>12.264036741538659</v>
      </c>
      <c r="BB412" s="826">
        <v>12.264036741538659</v>
      </c>
      <c r="BC412" s="826">
        <v>12.264036741538659</v>
      </c>
      <c r="BD412" s="826">
        <v>12.264036741538659</v>
      </c>
      <c r="BE412" s="826">
        <v>12.264036741538659</v>
      </c>
      <c r="BF412" s="826">
        <v>12.264036741538659</v>
      </c>
      <c r="BG412" s="826">
        <v>12.264036741538659</v>
      </c>
      <c r="BH412" s="826">
        <v>12.264036741538659</v>
      </c>
      <c r="BI412" s="826">
        <v>12.264036741538659</v>
      </c>
      <c r="BJ412" s="826">
        <v>12.264036741538659</v>
      </c>
      <c r="BK412" s="826">
        <v>12.264036741538659</v>
      </c>
      <c r="BL412" s="826">
        <v>12.264036741538659</v>
      </c>
      <c r="BM412" s="826">
        <v>12.264036741538659</v>
      </c>
      <c r="BN412" s="826">
        <v>12.264036741538659</v>
      </c>
      <c r="BO412" s="826">
        <v>12.264036741538659</v>
      </c>
      <c r="BP412" s="826">
        <v>12.264036741538659</v>
      </c>
      <c r="BQ412" s="826">
        <v>12.264036741538659</v>
      </c>
      <c r="BR412" s="826">
        <v>12.264036741538659</v>
      </c>
      <c r="BS412" s="826">
        <v>12.264036741538659</v>
      </c>
      <c r="BT412" s="826">
        <v>12.264036741538659</v>
      </c>
      <c r="BU412" s="826">
        <v>12.264036741538659</v>
      </c>
      <c r="BV412" s="826">
        <v>12.264036741538659</v>
      </c>
      <c r="BW412" s="826">
        <v>12.264036741538659</v>
      </c>
      <c r="BX412" s="826">
        <v>12.264036741538659</v>
      </c>
      <c r="BY412" s="826">
        <v>12.264036741538659</v>
      </c>
      <c r="BZ412" s="826">
        <v>12.264036741538659</v>
      </c>
      <c r="CA412" s="826">
        <v>12.264036741538659</v>
      </c>
      <c r="CB412" s="826">
        <v>12.264036741538659</v>
      </c>
      <c r="CC412" s="826">
        <v>12.264036741538659</v>
      </c>
      <c r="CD412" s="826">
        <v>12.264036741538659</v>
      </c>
      <c r="CE412" s="831">
        <v>12.264036741538659</v>
      </c>
      <c r="CF412" s="831">
        <v>12.264036741538659</v>
      </c>
      <c r="CG412" s="831">
        <v>12.264036741538659</v>
      </c>
      <c r="CH412" s="831">
        <v>12.264036741538659</v>
      </c>
      <c r="CI412" s="831">
        <v>12.264036741538659</v>
      </c>
      <c r="CJ412" s="831">
        <v>12.264036741538659</v>
      </c>
      <c r="CK412" s="831">
        <v>12.264036741538659</v>
      </c>
      <c r="CL412" s="831">
        <v>12.264036741538659</v>
      </c>
      <c r="CM412" s="831">
        <v>12.264036741538659</v>
      </c>
      <c r="CN412" s="831">
        <v>12.264036741538659</v>
      </c>
      <c r="CO412" s="831">
        <v>12.264036741538659</v>
      </c>
      <c r="CP412" s="831">
        <v>12.264036741538659</v>
      </c>
      <c r="CQ412" s="831">
        <v>12.264036741538659</v>
      </c>
      <c r="CR412" s="831">
        <v>12.264036741538659</v>
      </c>
      <c r="CS412" s="831">
        <v>12.264036741538659</v>
      </c>
      <c r="CT412" s="831">
        <v>12.264036741538659</v>
      </c>
      <c r="CU412" s="831">
        <v>12.264036741538659</v>
      </c>
      <c r="CV412" s="831">
        <v>12.264036741538659</v>
      </c>
      <c r="CW412" s="831">
        <v>12.264036741538659</v>
      </c>
      <c r="CX412" s="831">
        <v>12.264036741538659</v>
      </c>
      <c r="CY412" s="832">
        <v>12.264036741538659</v>
      </c>
      <c r="CZ412" s="831"/>
      <c r="DA412" s="831"/>
      <c r="DB412" s="831"/>
      <c r="DC412" s="831"/>
      <c r="DD412" s="831"/>
      <c r="DE412" s="831"/>
      <c r="DF412" s="831"/>
      <c r="DG412" s="831"/>
      <c r="DH412" s="831"/>
      <c r="DI412" s="831"/>
      <c r="DJ412" s="831"/>
      <c r="DK412" s="831"/>
      <c r="DL412" s="831"/>
      <c r="DM412" s="831"/>
      <c r="DN412" s="831"/>
      <c r="DO412" s="831"/>
      <c r="DP412" s="831"/>
      <c r="DQ412" s="831"/>
      <c r="DR412" s="831"/>
      <c r="DS412" s="831"/>
      <c r="DT412" s="831"/>
      <c r="DU412" s="831"/>
      <c r="DV412" s="831"/>
      <c r="DW412" s="826"/>
    </row>
    <row r="413" spans="2:128" x14ac:dyDescent="0.2">
      <c r="B413" s="694"/>
      <c r="C413" s="695"/>
      <c r="D413" s="696"/>
      <c r="E413" s="697"/>
      <c r="F413" s="697"/>
      <c r="G413" s="696"/>
      <c r="H413" s="697"/>
      <c r="I413" s="697"/>
      <c r="J413" s="697"/>
      <c r="K413" s="697"/>
      <c r="L413" s="697"/>
      <c r="M413" s="697"/>
      <c r="N413" s="697"/>
      <c r="O413" s="697"/>
      <c r="P413" s="697"/>
      <c r="Q413" s="697"/>
      <c r="R413" s="698"/>
      <c r="S413" s="697"/>
      <c r="T413" s="697"/>
      <c r="U413" s="707" t="s">
        <v>497</v>
      </c>
      <c r="V413" s="708" t="s">
        <v>124</v>
      </c>
      <c r="W413" s="779" t="s">
        <v>498</v>
      </c>
      <c r="X413" s="826">
        <v>4707.3986257737333</v>
      </c>
      <c r="Y413" s="826">
        <v>4746.1336269167532</v>
      </c>
      <c r="Z413" s="826">
        <v>4800.8939916580948</v>
      </c>
      <c r="AA413" s="826">
        <v>4859.1861739850037</v>
      </c>
      <c r="AB413" s="826">
        <v>4919.4069002359656</v>
      </c>
      <c r="AC413" s="826">
        <v>3564.8465569363871</v>
      </c>
      <c r="AD413" s="826">
        <v>3607.6725766511909</v>
      </c>
      <c r="AE413" s="826">
        <v>3650.9127705710935</v>
      </c>
      <c r="AF413" s="826">
        <v>3694.5675812810437</v>
      </c>
      <c r="AG413" s="826">
        <v>3738.6020503860191</v>
      </c>
      <c r="AH413" s="826">
        <v>425.87444033032483</v>
      </c>
      <c r="AI413" s="826">
        <v>432.10607120031875</v>
      </c>
      <c r="AJ413" s="826">
        <v>438.68680366656571</v>
      </c>
      <c r="AK413" s="826">
        <v>445.57640411843914</v>
      </c>
      <c r="AL413" s="826">
        <v>452.70167762562585</v>
      </c>
      <c r="AM413" s="826">
        <v>1145.0087839132827</v>
      </c>
      <c r="AN413" s="826">
        <v>1152.2793554932045</v>
      </c>
      <c r="AO413" s="826">
        <v>1159.4868400331652</v>
      </c>
      <c r="AP413" s="826">
        <v>1166.5499919906456</v>
      </c>
      <c r="AQ413" s="826">
        <v>1173.4399151568859</v>
      </c>
      <c r="AR413" s="826">
        <v>1180.2431345068794</v>
      </c>
      <c r="AS413" s="826">
        <v>1187.0463538568727</v>
      </c>
      <c r="AT413" s="826">
        <v>1193.8495732068661</v>
      </c>
      <c r="AU413" s="826">
        <v>1200.6527925568596</v>
      </c>
      <c r="AV413" s="826">
        <v>1207.4560119068528</v>
      </c>
      <c r="AW413" s="826">
        <v>525.62022922028621</v>
      </c>
      <c r="AX413" s="826">
        <v>525.62022922028621</v>
      </c>
      <c r="AY413" s="826">
        <v>525.62022922028621</v>
      </c>
      <c r="AZ413" s="826">
        <v>525.62022922028621</v>
      </c>
      <c r="BA413" s="826">
        <v>525.62022922028621</v>
      </c>
      <c r="BB413" s="826">
        <v>1210.6875410980997</v>
      </c>
      <c r="BC413" s="826">
        <v>1210.6875410980997</v>
      </c>
      <c r="BD413" s="826">
        <v>1210.6875410980997</v>
      </c>
      <c r="BE413" s="826">
        <v>1210.6875410980997</v>
      </c>
      <c r="BF413" s="826">
        <v>1210.6875410980997</v>
      </c>
      <c r="BG413" s="826">
        <v>1210.6875410980997</v>
      </c>
      <c r="BH413" s="826">
        <v>1210.6875410980997</v>
      </c>
      <c r="BI413" s="826">
        <v>1210.6875410980997</v>
      </c>
      <c r="BJ413" s="826">
        <v>1210.6875410980997</v>
      </c>
      <c r="BK413" s="826">
        <v>1210.6875410980997</v>
      </c>
      <c r="BL413" s="826">
        <v>525.62022922028621</v>
      </c>
      <c r="BM413" s="826">
        <v>525.62022922028621</v>
      </c>
      <c r="BN413" s="826">
        <v>525.62022922028621</v>
      </c>
      <c r="BO413" s="826">
        <v>525.62022922028621</v>
      </c>
      <c r="BP413" s="826">
        <v>525.62022922028621</v>
      </c>
      <c r="BQ413" s="826">
        <v>1210.6875410980997</v>
      </c>
      <c r="BR413" s="826">
        <v>1210.6875410980997</v>
      </c>
      <c r="BS413" s="826">
        <v>1210.6875410980997</v>
      </c>
      <c r="BT413" s="826">
        <v>1210.6875410980997</v>
      </c>
      <c r="BU413" s="826">
        <v>1210.6875410980997</v>
      </c>
      <c r="BV413" s="826">
        <v>1210.6875410980997</v>
      </c>
      <c r="BW413" s="826">
        <v>1210.6875410980997</v>
      </c>
      <c r="BX413" s="826">
        <v>1210.6875410980997</v>
      </c>
      <c r="BY413" s="826">
        <v>1210.6875410980997</v>
      </c>
      <c r="BZ413" s="826">
        <v>1210.6875410980997</v>
      </c>
      <c r="CA413" s="826">
        <v>525.62022922028621</v>
      </c>
      <c r="CB413" s="826">
        <v>525.62022922028621</v>
      </c>
      <c r="CC413" s="826">
        <v>525.62022922028621</v>
      </c>
      <c r="CD413" s="826">
        <v>525.62022922028621</v>
      </c>
      <c r="CE413" s="831">
        <v>525.62022922028621</v>
      </c>
      <c r="CF413" s="831">
        <v>1210.6875410980997</v>
      </c>
      <c r="CG413" s="831">
        <v>1210.6875410980997</v>
      </c>
      <c r="CH413" s="831">
        <v>1210.6875410980997</v>
      </c>
      <c r="CI413" s="831">
        <v>1210.6875410980997</v>
      </c>
      <c r="CJ413" s="831">
        <v>1210.6875410980997</v>
      </c>
      <c r="CK413" s="831">
        <v>1210.6875410980997</v>
      </c>
      <c r="CL413" s="831">
        <v>1210.6875410980997</v>
      </c>
      <c r="CM413" s="831">
        <v>1210.6875410980997</v>
      </c>
      <c r="CN413" s="831">
        <v>1210.6875410980997</v>
      </c>
      <c r="CO413" s="831">
        <v>1210.6875410980997</v>
      </c>
      <c r="CP413" s="831">
        <v>525.62022922028621</v>
      </c>
      <c r="CQ413" s="831">
        <v>525.62022922028621</v>
      </c>
      <c r="CR413" s="831">
        <v>525.62022922028621</v>
      </c>
      <c r="CS413" s="831">
        <v>525.62022922028621</v>
      </c>
      <c r="CT413" s="831">
        <v>525.62022922028621</v>
      </c>
      <c r="CU413" s="831">
        <v>1210.6875410980997</v>
      </c>
      <c r="CV413" s="831">
        <v>1210.6875410980997</v>
      </c>
      <c r="CW413" s="831">
        <v>1210.6875410980997</v>
      </c>
      <c r="CX413" s="831">
        <v>1210.6875410980997</v>
      </c>
      <c r="CY413" s="832">
        <v>1210.6875410980997</v>
      </c>
      <c r="CZ413" s="831"/>
      <c r="DA413" s="831"/>
      <c r="DB413" s="831"/>
      <c r="DC413" s="831"/>
      <c r="DD413" s="831"/>
      <c r="DE413" s="831"/>
      <c r="DF413" s="831"/>
      <c r="DG413" s="831"/>
      <c r="DH413" s="831"/>
      <c r="DI413" s="831"/>
      <c r="DJ413" s="831"/>
      <c r="DK413" s="831"/>
      <c r="DL413" s="831"/>
      <c r="DM413" s="831"/>
      <c r="DN413" s="831"/>
      <c r="DO413" s="831"/>
      <c r="DP413" s="831"/>
      <c r="DQ413" s="831"/>
      <c r="DR413" s="831"/>
      <c r="DS413" s="831"/>
      <c r="DT413" s="831"/>
      <c r="DU413" s="831"/>
      <c r="DV413" s="831"/>
      <c r="DW413" s="826"/>
    </row>
    <row r="414" spans="2:128" x14ac:dyDescent="0.2">
      <c r="B414" s="699"/>
      <c r="C414" s="700"/>
      <c r="D414" s="701"/>
      <c r="E414" s="701"/>
      <c r="F414" s="701"/>
      <c r="G414" s="701"/>
      <c r="H414" s="701"/>
      <c r="I414" s="701"/>
      <c r="J414" s="701"/>
      <c r="K414" s="701"/>
      <c r="L414" s="701"/>
      <c r="M414" s="701"/>
      <c r="N414" s="701"/>
      <c r="O414" s="701"/>
      <c r="P414" s="701"/>
      <c r="Q414" s="701"/>
      <c r="R414" s="702"/>
      <c r="S414" s="701"/>
      <c r="T414" s="701"/>
      <c r="U414" s="707" t="s">
        <v>499</v>
      </c>
      <c r="V414" s="708" t="s">
        <v>124</v>
      </c>
      <c r="W414" s="779" t="s">
        <v>498</v>
      </c>
      <c r="X414" s="826"/>
      <c r="Y414" s="826"/>
      <c r="Z414" s="826"/>
      <c r="AA414" s="826"/>
      <c r="AB414" s="826"/>
      <c r="AC414" s="826"/>
      <c r="AD414" s="826"/>
      <c r="AE414" s="826"/>
      <c r="AF414" s="826"/>
      <c r="AG414" s="826"/>
      <c r="AH414" s="826"/>
      <c r="AI414" s="826"/>
      <c r="AJ414" s="826"/>
      <c r="AK414" s="826"/>
      <c r="AL414" s="826"/>
      <c r="AM414" s="826"/>
      <c r="AN414" s="826"/>
      <c r="AO414" s="826"/>
      <c r="AP414" s="826"/>
      <c r="AQ414" s="826"/>
      <c r="AR414" s="826"/>
      <c r="AS414" s="826"/>
      <c r="AT414" s="826"/>
      <c r="AU414" s="826"/>
      <c r="AV414" s="826"/>
      <c r="AW414" s="826"/>
      <c r="AX414" s="826"/>
      <c r="AY414" s="826"/>
      <c r="AZ414" s="826"/>
      <c r="BA414" s="826"/>
      <c r="BB414" s="826"/>
      <c r="BC414" s="826"/>
      <c r="BD414" s="826"/>
      <c r="BE414" s="826"/>
      <c r="BF414" s="826"/>
      <c r="BG414" s="826"/>
      <c r="BH414" s="826"/>
      <c r="BI414" s="826"/>
      <c r="BJ414" s="826"/>
      <c r="BK414" s="826"/>
      <c r="BL414" s="826"/>
      <c r="BM414" s="826"/>
      <c r="BN414" s="826"/>
      <c r="BO414" s="826"/>
      <c r="BP414" s="826"/>
      <c r="BQ414" s="826"/>
      <c r="BR414" s="826"/>
      <c r="BS414" s="826"/>
      <c r="BT414" s="826"/>
      <c r="BU414" s="826"/>
      <c r="BV414" s="826"/>
      <c r="BW414" s="826"/>
      <c r="BX414" s="826"/>
      <c r="BY414" s="826"/>
      <c r="BZ414" s="826"/>
      <c r="CA414" s="826"/>
      <c r="CB414" s="826"/>
      <c r="CC414" s="826"/>
      <c r="CD414" s="826"/>
      <c r="CE414" s="831"/>
      <c r="CF414" s="831"/>
      <c r="CG414" s="831"/>
      <c r="CH414" s="831"/>
      <c r="CI414" s="831"/>
      <c r="CJ414" s="831"/>
      <c r="CK414" s="831"/>
      <c r="CL414" s="831"/>
      <c r="CM414" s="831"/>
      <c r="CN414" s="831"/>
      <c r="CO414" s="831"/>
      <c r="CP414" s="831"/>
      <c r="CQ414" s="831"/>
      <c r="CR414" s="831"/>
      <c r="CS414" s="831"/>
      <c r="CT414" s="831"/>
      <c r="CU414" s="831"/>
      <c r="CV414" s="831"/>
      <c r="CW414" s="831"/>
      <c r="CX414" s="831"/>
      <c r="CY414" s="832"/>
      <c r="CZ414" s="831"/>
      <c r="DA414" s="831"/>
      <c r="DB414" s="831"/>
      <c r="DC414" s="831"/>
      <c r="DD414" s="831"/>
      <c r="DE414" s="831"/>
      <c r="DF414" s="831"/>
      <c r="DG414" s="831"/>
      <c r="DH414" s="831"/>
      <c r="DI414" s="831"/>
      <c r="DJ414" s="831"/>
      <c r="DK414" s="831"/>
      <c r="DL414" s="831"/>
      <c r="DM414" s="831"/>
      <c r="DN414" s="831"/>
      <c r="DO414" s="831"/>
      <c r="DP414" s="831"/>
      <c r="DQ414" s="831"/>
      <c r="DR414" s="831"/>
      <c r="DS414" s="831"/>
      <c r="DT414" s="831"/>
      <c r="DU414" s="831"/>
      <c r="DV414" s="831"/>
      <c r="DW414" s="826"/>
    </row>
    <row r="415" spans="2:128" x14ac:dyDescent="0.2">
      <c r="B415" s="699"/>
      <c r="C415" s="700"/>
      <c r="D415" s="701"/>
      <c r="E415" s="701"/>
      <c r="F415" s="701"/>
      <c r="G415" s="701"/>
      <c r="H415" s="701"/>
      <c r="I415" s="701"/>
      <c r="J415" s="701"/>
      <c r="K415" s="701"/>
      <c r="L415" s="701"/>
      <c r="M415" s="701"/>
      <c r="N415" s="701"/>
      <c r="O415" s="701"/>
      <c r="P415" s="701"/>
      <c r="Q415" s="701"/>
      <c r="R415" s="702"/>
      <c r="S415" s="701"/>
      <c r="T415" s="701"/>
      <c r="U415" s="707" t="s">
        <v>772</v>
      </c>
      <c r="V415" s="708" t="s">
        <v>124</v>
      </c>
      <c r="W415" s="779" t="s">
        <v>498</v>
      </c>
      <c r="X415" s="826">
        <v>169.46635052785442</v>
      </c>
      <c r="Y415" s="826">
        <v>338.9370930968575</v>
      </c>
      <c r="Z415" s="826">
        <v>508.89294097878332</v>
      </c>
      <c r="AA415" s="826">
        <v>679.45145046059497</v>
      </c>
      <c r="AB415" s="826">
        <v>850.67013622549985</v>
      </c>
      <c r="AC415" s="826">
        <v>971.60382997064926</v>
      </c>
      <c r="AD415" s="826">
        <v>1092.5448225150462</v>
      </c>
      <c r="AE415" s="826">
        <v>1213.494121655317</v>
      </c>
      <c r="AF415" s="826">
        <v>1334.4508315085247</v>
      </c>
      <c r="AG415" s="826">
        <v>1455.414504133201</v>
      </c>
      <c r="AH415" s="826">
        <v>1455.414504133201</v>
      </c>
      <c r="AI415" s="826">
        <v>1455.414504133201</v>
      </c>
      <c r="AJ415" s="826">
        <v>1455.414504133201</v>
      </c>
      <c r="AK415" s="826">
        <v>1455.414504133201</v>
      </c>
      <c r="AL415" s="826">
        <v>1455.414504133201</v>
      </c>
      <c r="AM415" s="826">
        <v>1455.414504133201</v>
      </c>
      <c r="AN415" s="826">
        <v>1455.414504133201</v>
      </c>
      <c r="AO415" s="826">
        <v>1455.414504133201</v>
      </c>
      <c r="AP415" s="826">
        <v>1455.414504133201</v>
      </c>
      <c r="AQ415" s="826">
        <v>1455.414504133201</v>
      </c>
      <c r="AR415" s="826">
        <v>1455.414504133201</v>
      </c>
      <c r="AS415" s="826">
        <v>1455.414504133201</v>
      </c>
      <c r="AT415" s="826">
        <v>1455.414504133201</v>
      </c>
      <c r="AU415" s="826">
        <v>1455.414504133201</v>
      </c>
      <c r="AV415" s="826">
        <v>1455.414504133201</v>
      </c>
      <c r="AW415" s="826">
        <v>1455.414504133201</v>
      </c>
      <c r="AX415" s="826">
        <v>1455.414504133201</v>
      </c>
      <c r="AY415" s="826">
        <v>1455.414504133201</v>
      </c>
      <c r="AZ415" s="826">
        <v>1455.414504133201</v>
      </c>
      <c r="BA415" s="826">
        <v>1455.414504133201</v>
      </c>
      <c r="BB415" s="826">
        <v>1455.414504133201</v>
      </c>
      <c r="BC415" s="826">
        <v>1455.414504133201</v>
      </c>
      <c r="BD415" s="826">
        <v>1455.414504133201</v>
      </c>
      <c r="BE415" s="826">
        <v>1455.414504133201</v>
      </c>
      <c r="BF415" s="826">
        <v>1455.414504133201</v>
      </c>
      <c r="BG415" s="826">
        <v>1455.414504133201</v>
      </c>
      <c r="BH415" s="826">
        <v>1455.414504133201</v>
      </c>
      <c r="BI415" s="826">
        <v>1455.414504133201</v>
      </c>
      <c r="BJ415" s="826">
        <v>1455.414504133201</v>
      </c>
      <c r="BK415" s="826">
        <v>1455.414504133201</v>
      </c>
      <c r="BL415" s="826">
        <v>1455.414504133201</v>
      </c>
      <c r="BM415" s="826">
        <v>1455.414504133201</v>
      </c>
      <c r="BN415" s="826">
        <v>1455.414504133201</v>
      </c>
      <c r="BO415" s="826">
        <v>1455.414504133201</v>
      </c>
      <c r="BP415" s="826">
        <v>1455.414504133201</v>
      </c>
      <c r="BQ415" s="826">
        <v>1455.414504133201</v>
      </c>
      <c r="BR415" s="826">
        <v>1455.414504133201</v>
      </c>
      <c r="BS415" s="826">
        <v>1455.414504133201</v>
      </c>
      <c r="BT415" s="826">
        <v>1455.414504133201</v>
      </c>
      <c r="BU415" s="826">
        <v>1455.414504133201</v>
      </c>
      <c r="BV415" s="826">
        <v>1455.414504133201</v>
      </c>
      <c r="BW415" s="826">
        <v>1455.414504133201</v>
      </c>
      <c r="BX415" s="826">
        <v>1455.414504133201</v>
      </c>
      <c r="BY415" s="826">
        <v>1455.414504133201</v>
      </c>
      <c r="BZ415" s="826">
        <v>1455.414504133201</v>
      </c>
      <c r="CA415" s="826">
        <v>1455.414504133201</v>
      </c>
      <c r="CB415" s="826">
        <v>1455.414504133201</v>
      </c>
      <c r="CC415" s="826">
        <v>1455.414504133201</v>
      </c>
      <c r="CD415" s="826">
        <v>1455.414504133201</v>
      </c>
      <c r="CE415" s="831">
        <v>1455.414504133201</v>
      </c>
      <c r="CF415" s="831">
        <v>1455.414504133201</v>
      </c>
      <c r="CG415" s="831">
        <v>1455.414504133201</v>
      </c>
      <c r="CH415" s="831">
        <v>1455.414504133201</v>
      </c>
      <c r="CI415" s="831">
        <v>1455.414504133201</v>
      </c>
      <c r="CJ415" s="831">
        <v>1455.414504133201</v>
      </c>
      <c r="CK415" s="831">
        <v>1455.414504133201</v>
      </c>
      <c r="CL415" s="831">
        <v>1455.414504133201</v>
      </c>
      <c r="CM415" s="831">
        <v>1455.414504133201</v>
      </c>
      <c r="CN415" s="831">
        <v>1455.414504133201</v>
      </c>
      <c r="CO415" s="831">
        <v>1455.414504133201</v>
      </c>
      <c r="CP415" s="831">
        <v>1455.414504133201</v>
      </c>
      <c r="CQ415" s="831">
        <v>1455.414504133201</v>
      </c>
      <c r="CR415" s="831">
        <v>1455.414504133201</v>
      </c>
      <c r="CS415" s="831">
        <v>1455.414504133201</v>
      </c>
      <c r="CT415" s="831">
        <v>1455.414504133201</v>
      </c>
      <c r="CU415" s="831">
        <v>1455.414504133201</v>
      </c>
      <c r="CV415" s="831">
        <v>1455.414504133201</v>
      </c>
      <c r="CW415" s="831">
        <v>1455.414504133201</v>
      </c>
      <c r="CX415" s="831">
        <v>1455.414504133201</v>
      </c>
      <c r="CY415" s="832">
        <v>1455.414504133201</v>
      </c>
      <c r="CZ415" s="831"/>
      <c r="DA415" s="831"/>
      <c r="DB415" s="831"/>
      <c r="DC415" s="831"/>
      <c r="DD415" s="831"/>
      <c r="DE415" s="831"/>
      <c r="DF415" s="831"/>
      <c r="DG415" s="831"/>
      <c r="DH415" s="831"/>
      <c r="DI415" s="831"/>
      <c r="DJ415" s="831"/>
      <c r="DK415" s="831"/>
      <c r="DL415" s="831"/>
      <c r="DM415" s="831"/>
      <c r="DN415" s="831"/>
      <c r="DO415" s="831"/>
      <c r="DP415" s="831"/>
      <c r="DQ415" s="831"/>
      <c r="DR415" s="831"/>
      <c r="DS415" s="831"/>
      <c r="DT415" s="831"/>
      <c r="DU415" s="831"/>
      <c r="DV415" s="831"/>
      <c r="DW415" s="826"/>
    </row>
    <row r="416" spans="2:128" x14ac:dyDescent="0.2">
      <c r="B416" s="703"/>
      <c r="C416" s="827"/>
      <c r="D416" s="809"/>
      <c r="E416" s="809"/>
      <c r="F416" s="809"/>
      <c r="G416" s="809"/>
      <c r="H416" s="809"/>
      <c r="I416" s="809"/>
      <c r="J416" s="809"/>
      <c r="K416" s="809"/>
      <c r="L416" s="809"/>
      <c r="M416" s="809"/>
      <c r="N416" s="809"/>
      <c r="O416" s="809"/>
      <c r="P416" s="809"/>
      <c r="Q416" s="809"/>
      <c r="R416" s="828"/>
      <c r="S416" s="809"/>
      <c r="T416" s="809"/>
      <c r="U416" s="707" t="s">
        <v>500</v>
      </c>
      <c r="V416" s="708" t="s">
        <v>124</v>
      </c>
      <c r="W416" s="709" t="s">
        <v>498</v>
      </c>
      <c r="X416" s="826"/>
      <c r="Y416" s="826">
        <v>50</v>
      </c>
      <c r="Z416" s="826">
        <v>50</v>
      </c>
      <c r="AA416" s="826">
        <v>50</v>
      </c>
      <c r="AB416" s="826">
        <v>50</v>
      </c>
      <c r="AC416" s="826">
        <v>50</v>
      </c>
      <c r="AD416" s="826">
        <v>50</v>
      </c>
      <c r="AE416" s="826">
        <v>50</v>
      </c>
      <c r="AF416" s="826">
        <v>50</v>
      </c>
      <c r="AG416" s="826">
        <v>50</v>
      </c>
      <c r="AH416" s="826">
        <v>50</v>
      </c>
      <c r="AI416" s="826">
        <v>50</v>
      </c>
      <c r="AJ416" s="826">
        <v>50</v>
      </c>
      <c r="AK416" s="826">
        <v>50</v>
      </c>
      <c r="AL416" s="826">
        <v>50</v>
      </c>
      <c r="AM416" s="826">
        <v>50</v>
      </c>
      <c r="AN416" s="826">
        <v>50</v>
      </c>
      <c r="AO416" s="826">
        <v>50</v>
      </c>
      <c r="AP416" s="826">
        <v>50</v>
      </c>
      <c r="AQ416" s="826">
        <v>50</v>
      </c>
      <c r="AR416" s="826">
        <v>50</v>
      </c>
      <c r="AS416" s="826">
        <v>50</v>
      </c>
      <c r="AT416" s="826">
        <v>50</v>
      </c>
      <c r="AU416" s="826">
        <v>50</v>
      </c>
      <c r="AV416" s="826">
        <v>50</v>
      </c>
      <c r="AW416" s="826">
        <v>50</v>
      </c>
      <c r="AX416" s="826">
        <v>50</v>
      </c>
      <c r="AY416" s="826">
        <v>50</v>
      </c>
      <c r="AZ416" s="826">
        <v>50</v>
      </c>
      <c r="BA416" s="826">
        <v>50</v>
      </c>
      <c r="BB416" s="826">
        <v>50</v>
      </c>
      <c r="BC416" s="826">
        <v>50</v>
      </c>
      <c r="BD416" s="826">
        <v>50</v>
      </c>
      <c r="BE416" s="826">
        <v>50</v>
      </c>
      <c r="BF416" s="826">
        <v>50</v>
      </c>
      <c r="BG416" s="826">
        <v>50</v>
      </c>
      <c r="BH416" s="826">
        <v>50</v>
      </c>
      <c r="BI416" s="826">
        <v>50</v>
      </c>
      <c r="BJ416" s="826">
        <v>50</v>
      </c>
      <c r="BK416" s="826">
        <v>50</v>
      </c>
      <c r="BL416" s="826">
        <v>50</v>
      </c>
      <c r="BM416" s="826">
        <v>50</v>
      </c>
      <c r="BN416" s="826">
        <v>50</v>
      </c>
      <c r="BO416" s="826">
        <v>50</v>
      </c>
      <c r="BP416" s="826">
        <v>50</v>
      </c>
      <c r="BQ416" s="826">
        <v>50</v>
      </c>
      <c r="BR416" s="826">
        <v>50</v>
      </c>
      <c r="BS416" s="826">
        <v>50</v>
      </c>
      <c r="BT416" s="826">
        <v>50</v>
      </c>
      <c r="BU416" s="826">
        <v>50</v>
      </c>
      <c r="BV416" s="826">
        <v>50</v>
      </c>
      <c r="BW416" s="826">
        <v>50</v>
      </c>
      <c r="BX416" s="826">
        <v>50</v>
      </c>
      <c r="BY416" s="826">
        <v>50</v>
      </c>
      <c r="BZ416" s="826">
        <v>50</v>
      </c>
      <c r="CA416" s="826">
        <v>50</v>
      </c>
      <c r="CB416" s="826">
        <v>50</v>
      </c>
      <c r="CC416" s="826">
        <v>50</v>
      </c>
      <c r="CD416" s="826">
        <v>50</v>
      </c>
      <c r="CE416" s="831">
        <v>50</v>
      </c>
      <c r="CF416" s="831">
        <v>50</v>
      </c>
      <c r="CG416" s="831">
        <v>50</v>
      </c>
      <c r="CH416" s="831">
        <v>50</v>
      </c>
      <c r="CI416" s="831">
        <v>50</v>
      </c>
      <c r="CJ416" s="831">
        <v>50</v>
      </c>
      <c r="CK416" s="831">
        <v>50</v>
      </c>
      <c r="CL416" s="831">
        <v>50</v>
      </c>
      <c r="CM416" s="831">
        <v>50</v>
      </c>
      <c r="CN416" s="831">
        <v>50</v>
      </c>
      <c r="CO416" s="831">
        <v>50</v>
      </c>
      <c r="CP416" s="831">
        <v>50</v>
      </c>
      <c r="CQ416" s="831">
        <v>50</v>
      </c>
      <c r="CR416" s="831">
        <v>50</v>
      </c>
      <c r="CS416" s="831">
        <v>50</v>
      </c>
      <c r="CT416" s="831">
        <v>50</v>
      </c>
      <c r="CU416" s="831">
        <v>50</v>
      </c>
      <c r="CV416" s="831">
        <v>50</v>
      </c>
      <c r="CW416" s="831">
        <v>50</v>
      </c>
      <c r="CX416" s="831">
        <v>50</v>
      </c>
      <c r="CY416" s="832">
        <v>50</v>
      </c>
      <c r="CZ416" s="831"/>
      <c r="DA416" s="831"/>
      <c r="DB416" s="831"/>
      <c r="DC416" s="831"/>
      <c r="DD416" s="831"/>
      <c r="DE416" s="831"/>
      <c r="DF416" s="831"/>
      <c r="DG416" s="831"/>
      <c r="DH416" s="831"/>
      <c r="DI416" s="831"/>
      <c r="DJ416" s="831"/>
      <c r="DK416" s="831"/>
      <c r="DL416" s="831"/>
      <c r="DM416" s="831"/>
      <c r="DN416" s="831"/>
      <c r="DO416" s="831"/>
      <c r="DP416" s="831"/>
      <c r="DQ416" s="831"/>
      <c r="DR416" s="831"/>
      <c r="DS416" s="831"/>
      <c r="DT416" s="831"/>
      <c r="DU416" s="831"/>
      <c r="DV416" s="831"/>
      <c r="DW416" s="826"/>
    </row>
    <row r="417" spans="2:127" x14ac:dyDescent="0.2">
      <c r="B417" s="704"/>
      <c r="C417" s="705"/>
      <c r="D417" s="651"/>
      <c r="E417" s="651"/>
      <c r="F417" s="651"/>
      <c r="G417" s="651"/>
      <c r="H417" s="651"/>
      <c r="I417" s="651"/>
      <c r="J417" s="651"/>
      <c r="K417" s="651"/>
      <c r="L417" s="651"/>
      <c r="M417" s="651"/>
      <c r="N417" s="651"/>
      <c r="O417" s="651"/>
      <c r="P417" s="651"/>
      <c r="Q417" s="651"/>
      <c r="R417" s="706"/>
      <c r="S417" s="651"/>
      <c r="T417" s="651"/>
      <c r="U417" s="707" t="s">
        <v>501</v>
      </c>
      <c r="V417" s="708" t="s">
        <v>124</v>
      </c>
      <c r="W417" s="709" t="s">
        <v>498</v>
      </c>
      <c r="X417" s="826"/>
      <c r="Y417" s="826"/>
      <c r="Z417" s="826"/>
      <c r="AA417" s="826"/>
      <c r="AB417" s="826"/>
      <c r="AC417" s="826"/>
      <c r="AD417" s="826"/>
      <c r="AE417" s="826"/>
      <c r="AF417" s="826"/>
      <c r="AG417" s="826"/>
      <c r="AH417" s="826"/>
      <c r="AI417" s="826"/>
      <c r="AJ417" s="826"/>
      <c r="AK417" s="826"/>
      <c r="AL417" s="826"/>
      <c r="AM417" s="826"/>
      <c r="AN417" s="826"/>
      <c r="AO417" s="826"/>
      <c r="AP417" s="826"/>
      <c r="AQ417" s="826"/>
      <c r="AR417" s="826"/>
      <c r="AS417" s="826"/>
      <c r="AT417" s="826"/>
      <c r="AU417" s="826"/>
      <c r="AV417" s="826"/>
      <c r="AW417" s="826"/>
      <c r="AX417" s="826"/>
      <c r="AY417" s="826"/>
      <c r="AZ417" s="826"/>
      <c r="BA417" s="826"/>
      <c r="BB417" s="826"/>
      <c r="BC417" s="826"/>
      <c r="BD417" s="826"/>
      <c r="BE417" s="826"/>
      <c r="BF417" s="826"/>
      <c r="BG417" s="826"/>
      <c r="BH417" s="826"/>
      <c r="BI417" s="826"/>
      <c r="BJ417" s="826"/>
      <c r="BK417" s="826"/>
      <c r="BL417" s="826"/>
      <c r="BM417" s="826"/>
      <c r="BN417" s="826"/>
      <c r="BO417" s="826"/>
      <c r="BP417" s="826"/>
      <c r="BQ417" s="826"/>
      <c r="BR417" s="826"/>
      <c r="BS417" s="826"/>
      <c r="BT417" s="826"/>
      <c r="BU417" s="826"/>
      <c r="BV417" s="826"/>
      <c r="BW417" s="826"/>
      <c r="BX417" s="826"/>
      <c r="BY417" s="826"/>
      <c r="BZ417" s="826"/>
      <c r="CA417" s="826"/>
      <c r="CB417" s="826"/>
      <c r="CC417" s="826"/>
      <c r="CD417" s="826"/>
      <c r="CE417" s="826"/>
      <c r="CF417" s="826"/>
      <c r="CG417" s="826"/>
      <c r="CH417" s="826"/>
      <c r="CI417" s="826"/>
      <c r="CJ417" s="826"/>
      <c r="CK417" s="826"/>
      <c r="CL417" s="826"/>
      <c r="CM417" s="826"/>
      <c r="CN417" s="826"/>
      <c r="CO417" s="826"/>
      <c r="CP417" s="826"/>
      <c r="CQ417" s="826"/>
      <c r="CR417" s="826"/>
      <c r="CS417" s="826"/>
      <c r="CT417" s="826"/>
      <c r="CU417" s="826"/>
      <c r="CV417" s="826"/>
      <c r="CW417" s="826"/>
      <c r="CX417" s="826"/>
      <c r="CY417" s="832"/>
      <c r="CZ417" s="831"/>
      <c r="DA417" s="826"/>
      <c r="DB417" s="826"/>
      <c r="DC417" s="826"/>
      <c r="DD417" s="826"/>
      <c r="DE417" s="826"/>
      <c r="DF417" s="826"/>
      <c r="DG417" s="826"/>
      <c r="DH417" s="826"/>
      <c r="DI417" s="826"/>
      <c r="DJ417" s="826"/>
      <c r="DK417" s="826"/>
      <c r="DL417" s="826"/>
      <c r="DM417" s="826"/>
      <c r="DN417" s="826"/>
      <c r="DO417" s="826"/>
      <c r="DP417" s="826"/>
      <c r="DQ417" s="826"/>
      <c r="DR417" s="826"/>
      <c r="DS417" s="826"/>
      <c r="DT417" s="826"/>
      <c r="DU417" s="826"/>
      <c r="DV417" s="826"/>
      <c r="DW417" s="826"/>
    </row>
    <row r="418" spans="2:127" x14ac:dyDescent="0.2">
      <c r="B418" s="704"/>
      <c r="C418" s="705"/>
      <c r="D418" s="651"/>
      <c r="E418" s="651"/>
      <c r="F418" s="651"/>
      <c r="G418" s="651"/>
      <c r="H418" s="651"/>
      <c r="I418" s="651"/>
      <c r="J418" s="651"/>
      <c r="K418" s="651"/>
      <c r="L418" s="651"/>
      <c r="M418" s="651"/>
      <c r="N418" s="651"/>
      <c r="O418" s="651"/>
      <c r="P418" s="651"/>
      <c r="Q418" s="651"/>
      <c r="R418" s="706"/>
      <c r="S418" s="651"/>
      <c r="T418" s="651"/>
      <c r="U418" s="710" t="s">
        <v>502</v>
      </c>
      <c r="V418" s="711" t="s">
        <v>124</v>
      </c>
      <c r="W418" s="709" t="s">
        <v>498</v>
      </c>
      <c r="X418" s="826"/>
      <c r="Y418" s="826"/>
      <c r="Z418" s="826"/>
      <c r="AA418" s="826"/>
      <c r="AB418" s="826"/>
      <c r="AC418" s="826"/>
      <c r="AD418" s="826"/>
      <c r="AE418" s="826"/>
      <c r="AF418" s="826"/>
      <c r="AG418" s="826"/>
      <c r="AH418" s="826"/>
      <c r="AI418" s="826"/>
      <c r="AJ418" s="826"/>
      <c r="AK418" s="826"/>
      <c r="AL418" s="826"/>
      <c r="AM418" s="826"/>
      <c r="AN418" s="826"/>
      <c r="AO418" s="826"/>
      <c r="AP418" s="826"/>
      <c r="AQ418" s="826"/>
      <c r="AR418" s="826"/>
      <c r="AS418" s="826"/>
      <c r="AT418" s="826"/>
      <c r="AU418" s="826"/>
      <c r="AV418" s="826"/>
      <c r="AW418" s="826"/>
      <c r="AX418" s="826"/>
      <c r="AY418" s="826"/>
      <c r="AZ418" s="826"/>
      <c r="BA418" s="826"/>
      <c r="BB418" s="826"/>
      <c r="BC418" s="826"/>
      <c r="BD418" s="826"/>
      <c r="BE418" s="826"/>
      <c r="BF418" s="826"/>
      <c r="BG418" s="826"/>
      <c r="BH418" s="826"/>
      <c r="BI418" s="826"/>
      <c r="BJ418" s="826"/>
      <c r="BK418" s="826"/>
      <c r="BL418" s="826"/>
      <c r="BM418" s="826"/>
      <c r="BN418" s="826"/>
      <c r="BO418" s="826"/>
      <c r="BP418" s="826"/>
      <c r="BQ418" s="826"/>
      <c r="BR418" s="826"/>
      <c r="BS418" s="826"/>
      <c r="BT418" s="826"/>
      <c r="BU418" s="826"/>
      <c r="BV418" s="826"/>
      <c r="BW418" s="826"/>
      <c r="BX418" s="826"/>
      <c r="BY418" s="826"/>
      <c r="BZ418" s="826"/>
      <c r="CA418" s="826"/>
      <c r="CB418" s="826"/>
      <c r="CC418" s="826"/>
      <c r="CD418" s="826"/>
      <c r="CE418" s="826"/>
      <c r="CF418" s="826"/>
      <c r="CG418" s="826"/>
      <c r="CH418" s="826"/>
      <c r="CI418" s="826"/>
      <c r="CJ418" s="826"/>
      <c r="CK418" s="826"/>
      <c r="CL418" s="826"/>
      <c r="CM418" s="826"/>
      <c r="CN418" s="826"/>
      <c r="CO418" s="826"/>
      <c r="CP418" s="826"/>
      <c r="CQ418" s="826"/>
      <c r="CR418" s="826"/>
      <c r="CS418" s="826"/>
      <c r="CT418" s="826"/>
      <c r="CU418" s="826"/>
      <c r="CV418" s="826"/>
      <c r="CW418" s="826"/>
      <c r="CX418" s="826"/>
      <c r="CY418" s="832"/>
      <c r="CZ418" s="831"/>
      <c r="DA418" s="826"/>
      <c r="DB418" s="826"/>
      <c r="DC418" s="826"/>
      <c r="DD418" s="826"/>
      <c r="DE418" s="826"/>
      <c r="DF418" s="826"/>
      <c r="DG418" s="826"/>
      <c r="DH418" s="826"/>
      <c r="DI418" s="826"/>
      <c r="DJ418" s="826"/>
      <c r="DK418" s="826"/>
      <c r="DL418" s="826"/>
      <c r="DM418" s="826"/>
      <c r="DN418" s="826"/>
      <c r="DO418" s="826"/>
      <c r="DP418" s="826"/>
      <c r="DQ418" s="826"/>
      <c r="DR418" s="826"/>
      <c r="DS418" s="826"/>
      <c r="DT418" s="826"/>
      <c r="DU418" s="826"/>
      <c r="DV418" s="826"/>
      <c r="DW418" s="826"/>
    </row>
    <row r="419" spans="2:127" x14ac:dyDescent="0.2">
      <c r="B419" s="704"/>
      <c r="C419" s="705"/>
      <c r="D419" s="651"/>
      <c r="E419" s="651"/>
      <c r="F419" s="651"/>
      <c r="G419" s="651"/>
      <c r="H419" s="651"/>
      <c r="I419" s="651"/>
      <c r="J419" s="651"/>
      <c r="K419" s="651"/>
      <c r="L419" s="651"/>
      <c r="M419" s="651"/>
      <c r="N419" s="651"/>
      <c r="O419" s="651"/>
      <c r="P419" s="651"/>
      <c r="Q419" s="651"/>
      <c r="R419" s="706"/>
      <c r="S419" s="651"/>
      <c r="T419" s="651"/>
      <c r="U419" s="707" t="s">
        <v>503</v>
      </c>
      <c r="V419" s="708" t="s">
        <v>124</v>
      </c>
      <c r="W419" s="709" t="s">
        <v>498</v>
      </c>
      <c r="X419" s="826"/>
      <c r="Y419" s="826"/>
      <c r="Z419" s="826"/>
      <c r="AA419" s="826"/>
      <c r="AB419" s="826"/>
      <c r="AC419" s="826"/>
      <c r="AD419" s="826"/>
      <c r="AE419" s="826"/>
      <c r="AF419" s="826"/>
      <c r="AG419" s="826"/>
      <c r="AH419" s="826"/>
      <c r="AI419" s="826"/>
      <c r="AJ419" s="826"/>
      <c r="AK419" s="826"/>
      <c r="AL419" s="826"/>
      <c r="AM419" s="826"/>
      <c r="AN419" s="826"/>
      <c r="AO419" s="826"/>
      <c r="AP419" s="826"/>
      <c r="AQ419" s="826"/>
      <c r="AR419" s="826"/>
      <c r="AS419" s="826"/>
      <c r="AT419" s="826"/>
      <c r="AU419" s="826"/>
      <c r="AV419" s="826"/>
      <c r="AW419" s="826"/>
      <c r="AX419" s="826"/>
      <c r="AY419" s="826"/>
      <c r="AZ419" s="826"/>
      <c r="BA419" s="826"/>
      <c r="BB419" s="826"/>
      <c r="BC419" s="826"/>
      <c r="BD419" s="826"/>
      <c r="BE419" s="826"/>
      <c r="BF419" s="826"/>
      <c r="BG419" s="826"/>
      <c r="BH419" s="826"/>
      <c r="BI419" s="826"/>
      <c r="BJ419" s="826"/>
      <c r="BK419" s="826"/>
      <c r="BL419" s="826"/>
      <c r="BM419" s="826"/>
      <c r="BN419" s="826"/>
      <c r="BO419" s="826"/>
      <c r="BP419" s="826"/>
      <c r="BQ419" s="826"/>
      <c r="BR419" s="826"/>
      <c r="BS419" s="826"/>
      <c r="BT419" s="826"/>
      <c r="BU419" s="826"/>
      <c r="BV419" s="826"/>
      <c r="BW419" s="826"/>
      <c r="BX419" s="826"/>
      <c r="BY419" s="826"/>
      <c r="BZ419" s="826"/>
      <c r="CA419" s="826"/>
      <c r="CB419" s="826"/>
      <c r="CC419" s="826"/>
      <c r="CD419" s="826"/>
      <c r="CE419" s="826"/>
      <c r="CF419" s="826"/>
      <c r="CG419" s="826"/>
      <c r="CH419" s="826"/>
      <c r="CI419" s="826"/>
      <c r="CJ419" s="826"/>
      <c r="CK419" s="826"/>
      <c r="CL419" s="826"/>
      <c r="CM419" s="826"/>
      <c r="CN419" s="826"/>
      <c r="CO419" s="826"/>
      <c r="CP419" s="826"/>
      <c r="CQ419" s="826"/>
      <c r="CR419" s="826"/>
      <c r="CS419" s="826"/>
      <c r="CT419" s="826"/>
      <c r="CU419" s="826"/>
      <c r="CV419" s="826"/>
      <c r="CW419" s="826"/>
      <c r="CX419" s="826"/>
      <c r="CY419" s="832"/>
      <c r="CZ419" s="831"/>
      <c r="DA419" s="826"/>
      <c r="DB419" s="826"/>
      <c r="DC419" s="826"/>
      <c r="DD419" s="826"/>
      <c r="DE419" s="826"/>
      <c r="DF419" s="826"/>
      <c r="DG419" s="826"/>
      <c r="DH419" s="826"/>
      <c r="DI419" s="826"/>
      <c r="DJ419" s="826"/>
      <c r="DK419" s="826"/>
      <c r="DL419" s="826"/>
      <c r="DM419" s="826"/>
      <c r="DN419" s="826"/>
      <c r="DO419" s="826"/>
      <c r="DP419" s="826"/>
      <c r="DQ419" s="826"/>
      <c r="DR419" s="826"/>
      <c r="DS419" s="826"/>
      <c r="DT419" s="826"/>
      <c r="DU419" s="826"/>
      <c r="DV419" s="826"/>
      <c r="DW419" s="826"/>
    </row>
    <row r="420" spans="2:127" x14ac:dyDescent="0.2">
      <c r="B420" s="829"/>
      <c r="C420" s="705"/>
      <c r="D420" s="651"/>
      <c r="E420" s="651"/>
      <c r="F420" s="651"/>
      <c r="G420" s="651"/>
      <c r="H420" s="651"/>
      <c r="I420" s="651"/>
      <c r="J420" s="651"/>
      <c r="K420" s="651"/>
      <c r="L420" s="651"/>
      <c r="M420" s="651"/>
      <c r="N420" s="651"/>
      <c r="O420" s="651"/>
      <c r="P420" s="651"/>
      <c r="Q420" s="651"/>
      <c r="R420" s="706"/>
      <c r="S420" s="651"/>
      <c r="T420" s="651"/>
      <c r="U420" s="707" t="s">
        <v>504</v>
      </c>
      <c r="V420" s="708" t="s">
        <v>124</v>
      </c>
      <c r="W420" s="709" t="s">
        <v>498</v>
      </c>
      <c r="X420" s="826"/>
      <c r="Y420" s="826"/>
      <c r="Z420" s="826"/>
      <c r="AA420" s="826"/>
      <c r="AB420" s="826"/>
      <c r="AC420" s="826"/>
      <c r="AD420" s="826"/>
      <c r="AE420" s="826"/>
      <c r="AF420" s="826"/>
      <c r="AG420" s="826"/>
      <c r="AH420" s="826"/>
      <c r="AI420" s="826"/>
      <c r="AJ420" s="826"/>
      <c r="AK420" s="826"/>
      <c r="AL420" s="826"/>
      <c r="AM420" s="826"/>
      <c r="AN420" s="826"/>
      <c r="AO420" s="826"/>
      <c r="AP420" s="826"/>
      <c r="AQ420" s="826"/>
      <c r="AR420" s="826"/>
      <c r="AS420" s="826"/>
      <c r="AT420" s="826"/>
      <c r="AU420" s="826"/>
      <c r="AV420" s="826"/>
      <c r="AW420" s="826"/>
      <c r="AX420" s="826"/>
      <c r="AY420" s="826"/>
      <c r="AZ420" s="826"/>
      <c r="BA420" s="826"/>
      <c r="BB420" s="826"/>
      <c r="BC420" s="826"/>
      <c r="BD420" s="826"/>
      <c r="BE420" s="826"/>
      <c r="BF420" s="826"/>
      <c r="BG420" s="826"/>
      <c r="BH420" s="826"/>
      <c r="BI420" s="826"/>
      <c r="BJ420" s="826"/>
      <c r="BK420" s="826"/>
      <c r="BL420" s="826"/>
      <c r="BM420" s="826"/>
      <c r="BN420" s="826"/>
      <c r="BO420" s="826"/>
      <c r="BP420" s="826"/>
      <c r="BQ420" s="826"/>
      <c r="BR420" s="826"/>
      <c r="BS420" s="826"/>
      <c r="BT420" s="826"/>
      <c r="BU420" s="826"/>
      <c r="BV420" s="826"/>
      <c r="BW420" s="826"/>
      <c r="BX420" s="826"/>
      <c r="BY420" s="826"/>
      <c r="BZ420" s="826"/>
      <c r="CA420" s="826"/>
      <c r="CB420" s="826"/>
      <c r="CC420" s="826"/>
      <c r="CD420" s="826"/>
      <c r="CE420" s="826"/>
      <c r="CF420" s="826"/>
      <c r="CG420" s="826"/>
      <c r="CH420" s="826"/>
      <c r="CI420" s="826"/>
      <c r="CJ420" s="826"/>
      <c r="CK420" s="826"/>
      <c r="CL420" s="826"/>
      <c r="CM420" s="826"/>
      <c r="CN420" s="826"/>
      <c r="CO420" s="826"/>
      <c r="CP420" s="826"/>
      <c r="CQ420" s="826"/>
      <c r="CR420" s="826"/>
      <c r="CS420" s="826"/>
      <c r="CT420" s="826"/>
      <c r="CU420" s="826"/>
      <c r="CV420" s="826"/>
      <c r="CW420" s="826"/>
      <c r="CX420" s="826"/>
      <c r="CY420" s="832"/>
      <c r="CZ420" s="831"/>
      <c r="DA420" s="826"/>
      <c r="DB420" s="826"/>
      <c r="DC420" s="826"/>
      <c r="DD420" s="826"/>
      <c r="DE420" s="826"/>
      <c r="DF420" s="826"/>
      <c r="DG420" s="826"/>
      <c r="DH420" s="826"/>
      <c r="DI420" s="826"/>
      <c r="DJ420" s="826"/>
      <c r="DK420" s="826"/>
      <c r="DL420" s="826"/>
      <c r="DM420" s="826"/>
      <c r="DN420" s="826"/>
      <c r="DO420" s="826"/>
      <c r="DP420" s="826"/>
      <c r="DQ420" s="826"/>
      <c r="DR420" s="826"/>
      <c r="DS420" s="826"/>
      <c r="DT420" s="826"/>
      <c r="DU420" s="826"/>
      <c r="DV420" s="826"/>
      <c r="DW420" s="826"/>
    </row>
    <row r="421" spans="2:127" x14ac:dyDescent="0.2">
      <c r="B421" s="829"/>
      <c r="C421" s="705"/>
      <c r="D421" s="651"/>
      <c r="E421" s="651"/>
      <c r="F421" s="651"/>
      <c r="G421" s="651"/>
      <c r="H421" s="651"/>
      <c r="I421" s="651"/>
      <c r="J421" s="651"/>
      <c r="K421" s="651"/>
      <c r="L421" s="651"/>
      <c r="M421" s="651"/>
      <c r="N421" s="651"/>
      <c r="O421" s="651"/>
      <c r="P421" s="651"/>
      <c r="Q421" s="651"/>
      <c r="R421" s="706"/>
      <c r="S421" s="651"/>
      <c r="T421" s="651"/>
      <c r="U421" s="707" t="s">
        <v>505</v>
      </c>
      <c r="V421" s="708" t="s">
        <v>124</v>
      </c>
      <c r="W421" s="709" t="s">
        <v>498</v>
      </c>
      <c r="X421" s="826"/>
      <c r="Y421" s="826"/>
      <c r="Z421" s="826"/>
      <c r="AA421" s="826"/>
      <c r="AB421" s="826"/>
      <c r="AC421" s="826"/>
      <c r="AD421" s="826"/>
      <c r="AE421" s="826"/>
      <c r="AF421" s="826"/>
      <c r="AG421" s="826"/>
      <c r="AH421" s="826"/>
      <c r="AI421" s="826"/>
      <c r="AJ421" s="826"/>
      <c r="AK421" s="826"/>
      <c r="AL421" s="826"/>
      <c r="AM421" s="826"/>
      <c r="AN421" s="826"/>
      <c r="AO421" s="826"/>
      <c r="AP421" s="826"/>
      <c r="AQ421" s="826"/>
      <c r="AR421" s="826"/>
      <c r="AS421" s="826"/>
      <c r="AT421" s="826"/>
      <c r="AU421" s="826"/>
      <c r="AV421" s="826"/>
      <c r="AW421" s="826"/>
      <c r="AX421" s="826"/>
      <c r="AY421" s="826"/>
      <c r="AZ421" s="826"/>
      <c r="BA421" s="826"/>
      <c r="BB421" s="826"/>
      <c r="BC421" s="826"/>
      <c r="BD421" s="826"/>
      <c r="BE421" s="826"/>
      <c r="BF421" s="826"/>
      <c r="BG421" s="826"/>
      <c r="BH421" s="826"/>
      <c r="BI421" s="826"/>
      <c r="BJ421" s="826"/>
      <c r="BK421" s="826"/>
      <c r="BL421" s="826"/>
      <c r="BM421" s="826"/>
      <c r="BN421" s="826"/>
      <c r="BO421" s="826"/>
      <c r="BP421" s="826"/>
      <c r="BQ421" s="826"/>
      <c r="BR421" s="826"/>
      <c r="BS421" s="826"/>
      <c r="BT421" s="826"/>
      <c r="BU421" s="826"/>
      <c r="BV421" s="826"/>
      <c r="BW421" s="826"/>
      <c r="BX421" s="826"/>
      <c r="BY421" s="826"/>
      <c r="BZ421" s="826"/>
      <c r="CA421" s="826"/>
      <c r="CB421" s="826"/>
      <c r="CC421" s="826"/>
      <c r="CD421" s="826"/>
      <c r="CE421" s="826"/>
      <c r="CF421" s="826"/>
      <c r="CG421" s="826"/>
      <c r="CH421" s="826"/>
      <c r="CI421" s="826"/>
      <c r="CJ421" s="826"/>
      <c r="CK421" s="826"/>
      <c r="CL421" s="826"/>
      <c r="CM421" s="826"/>
      <c r="CN421" s="826"/>
      <c r="CO421" s="826"/>
      <c r="CP421" s="826"/>
      <c r="CQ421" s="826"/>
      <c r="CR421" s="826"/>
      <c r="CS421" s="826"/>
      <c r="CT421" s="826"/>
      <c r="CU421" s="826"/>
      <c r="CV421" s="826"/>
      <c r="CW421" s="826"/>
      <c r="CX421" s="826"/>
      <c r="CY421" s="832"/>
      <c r="CZ421" s="831"/>
      <c r="DA421" s="826"/>
      <c r="DB421" s="826"/>
      <c r="DC421" s="826"/>
      <c r="DD421" s="826"/>
      <c r="DE421" s="826"/>
      <c r="DF421" s="826"/>
      <c r="DG421" s="826"/>
      <c r="DH421" s="826"/>
      <c r="DI421" s="826"/>
      <c r="DJ421" s="826"/>
      <c r="DK421" s="826"/>
      <c r="DL421" s="826"/>
      <c r="DM421" s="826"/>
      <c r="DN421" s="826"/>
      <c r="DO421" s="826"/>
      <c r="DP421" s="826"/>
      <c r="DQ421" s="826"/>
      <c r="DR421" s="826"/>
      <c r="DS421" s="826"/>
      <c r="DT421" s="826"/>
      <c r="DU421" s="826"/>
      <c r="DV421" s="826"/>
      <c r="DW421" s="826"/>
    </row>
    <row r="422" spans="2:127" x14ac:dyDescent="0.2">
      <c r="B422" s="829"/>
      <c r="C422" s="705"/>
      <c r="D422" s="651"/>
      <c r="E422" s="651"/>
      <c r="F422" s="651"/>
      <c r="G422" s="651"/>
      <c r="H422" s="651"/>
      <c r="I422" s="651"/>
      <c r="J422" s="651"/>
      <c r="K422" s="651"/>
      <c r="L422" s="651"/>
      <c r="M422" s="651"/>
      <c r="N422" s="651"/>
      <c r="O422" s="651"/>
      <c r="P422" s="651"/>
      <c r="Q422" s="651"/>
      <c r="R422" s="706"/>
      <c r="S422" s="651"/>
      <c r="T422" s="651"/>
      <c r="U422" s="707" t="s">
        <v>506</v>
      </c>
      <c r="V422" s="708" t="s">
        <v>124</v>
      </c>
      <c r="W422" s="709" t="s">
        <v>498</v>
      </c>
      <c r="X422" s="826"/>
      <c r="Y422" s="826"/>
      <c r="Z422" s="826"/>
      <c r="AA422" s="826"/>
      <c r="AB422" s="826"/>
      <c r="AC422" s="826"/>
      <c r="AD422" s="826"/>
      <c r="AE422" s="826"/>
      <c r="AF422" s="826"/>
      <c r="AG422" s="826"/>
      <c r="AH422" s="826"/>
      <c r="AI422" s="826"/>
      <c r="AJ422" s="826"/>
      <c r="AK422" s="826"/>
      <c r="AL422" s="826"/>
      <c r="AM422" s="826"/>
      <c r="AN422" s="826"/>
      <c r="AO422" s="826"/>
      <c r="AP422" s="826"/>
      <c r="AQ422" s="826"/>
      <c r="AR422" s="826"/>
      <c r="AS422" s="826"/>
      <c r="AT422" s="826"/>
      <c r="AU422" s="826"/>
      <c r="AV422" s="826"/>
      <c r="AW422" s="826"/>
      <c r="AX422" s="826"/>
      <c r="AY422" s="826"/>
      <c r="AZ422" s="826"/>
      <c r="BA422" s="826"/>
      <c r="BB422" s="826"/>
      <c r="BC422" s="826"/>
      <c r="BD422" s="826"/>
      <c r="BE422" s="826"/>
      <c r="BF422" s="826"/>
      <c r="BG422" s="826"/>
      <c r="BH422" s="826"/>
      <c r="BI422" s="826"/>
      <c r="BJ422" s="826"/>
      <c r="BK422" s="826"/>
      <c r="BL422" s="826"/>
      <c r="BM422" s="826"/>
      <c r="BN422" s="826"/>
      <c r="BO422" s="826"/>
      <c r="BP422" s="826"/>
      <c r="BQ422" s="826"/>
      <c r="BR422" s="826"/>
      <c r="BS422" s="826"/>
      <c r="BT422" s="826"/>
      <c r="BU422" s="826"/>
      <c r="BV422" s="826"/>
      <c r="BW422" s="826"/>
      <c r="BX422" s="826"/>
      <c r="BY422" s="826"/>
      <c r="BZ422" s="826"/>
      <c r="CA422" s="826"/>
      <c r="CB422" s="826"/>
      <c r="CC422" s="826"/>
      <c r="CD422" s="826"/>
      <c r="CE422" s="826"/>
      <c r="CF422" s="826"/>
      <c r="CG422" s="826"/>
      <c r="CH422" s="826"/>
      <c r="CI422" s="826"/>
      <c r="CJ422" s="826"/>
      <c r="CK422" s="826"/>
      <c r="CL422" s="826"/>
      <c r="CM422" s="826"/>
      <c r="CN422" s="826"/>
      <c r="CO422" s="826"/>
      <c r="CP422" s="826"/>
      <c r="CQ422" s="826"/>
      <c r="CR422" s="826"/>
      <c r="CS422" s="826"/>
      <c r="CT422" s="826"/>
      <c r="CU422" s="826"/>
      <c r="CV422" s="826"/>
      <c r="CW422" s="826"/>
      <c r="CX422" s="826"/>
      <c r="CY422" s="832"/>
      <c r="CZ422" s="831"/>
      <c r="DA422" s="826"/>
      <c r="DB422" s="826"/>
      <c r="DC422" s="826"/>
      <c r="DD422" s="826"/>
      <c r="DE422" s="826"/>
      <c r="DF422" s="826"/>
      <c r="DG422" s="826"/>
      <c r="DH422" s="826"/>
      <c r="DI422" s="826"/>
      <c r="DJ422" s="826"/>
      <c r="DK422" s="826"/>
      <c r="DL422" s="826"/>
      <c r="DM422" s="826"/>
      <c r="DN422" s="826"/>
      <c r="DO422" s="826"/>
      <c r="DP422" s="826"/>
      <c r="DQ422" s="826"/>
      <c r="DR422" s="826"/>
      <c r="DS422" s="826"/>
      <c r="DT422" s="826"/>
      <c r="DU422" s="826"/>
      <c r="DV422" s="826"/>
      <c r="DW422" s="826"/>
    </row>
    <row r="423" spans="2:127" x14ac:dyDescent="0.2">
      <c r="B423" s="829"/>
      <c r="C423" s="705"/>
      <c r="D423" s="651"/>
      <c r="E423" s="651"/>
      <c r="F423" s="651"/>
      <c r="G423" s="651"/>
      <c r="H423" s="651"/>
      <c r="I423" s="651"/>
      <c r="J423" s="651"/>
      <c r="K423" s="651"/>
      <c r="L423" s="651"/>
      <c r="M423" s="651"/>
      <c r="N423" s="651"/>
      <c r="O423" s="651"/>
      <c r="P423" s="651"/>
      <c r="Q423" s="651"/>
      <c r="R423" s="706"/>
      <c r="S423" s="651"/>
      <c r="T423" s="651"/>
      <c r="U423" s="712" t="s">
        <v>507</v>
      </c>
      <c r="V423" s="708" t="s">
        <v>124</v>
      </c>
      <c r="W423" s="709" t="s">
        <v>498</v>
      </c>
      <c r="X423" s="833"/>
      <c r="Y423" s="833"/>
      <c r="Z423" s="833"/>
      <c r="AA423" s="833"/>
      <c r="AB423" s="833"/>
      <c r="AC423" s="833"/>
      <c r="AD423" s="833"/>
      <c r="AE423" s="833"/>
      <c r="AF423" s="833"/>
      <c r="AG423" s="833"/>
      <c r="AH423" s="833"/>
      <c r="AI423" s="833"/>
      <c r="AJ423" s="833"/>
      <c r="AK423" s="833"/>
      <c r="AL423" s="833"/>
      <c r="AM423" s="833"/>
      <c r="AN423" s="833"/>
      <c r="AO423" s="833"/>
      <c r="AP423" s="833"/>
      <c r="AQ423" s="833"/>
      <c r="AR423" s="833"/>
      <c r="AS423" s="833"/>
      <c r="AT423" s="833"/>
      <c r="AU423" s="833"/>
      <c r="AV423" s="833"/>
      <c r="AW423" s="833"/>
      <c r="AX423" s="833"/>
      <c r="AY423" s="833"/>
      <c r="AZ423" s="833"/>
      <c r="BA423" s="833"/>
      <c r="BB423" s="833"/>
      <c r="BC423" s="833"/>
      <c r="BD423" s="833"/>
      <c r="BE423" s="833"/>
      <c r="BF423" s="833"/>
      <c r="BG423" s="833"/>
      <c r="BH423" s="833"/>
      <c r="BI423" s="833"/>
      <c r="BJ423" s="833"/>
      <c r="BK423" s="833"/>
      <c r="BL423" s="833"/>
      <c r="BM423" s="833"/>
      <c r="BN423" s="833"/>
      <c r="BO423" s="833"/>
      <c r="BP423" s="833"/>
      <c r="BQ423" s="833"/>
      <c r="BR423" s="833"/>
      <c r="BS423" s="833"/>
      <c r="BT423" s="833"/>
      <c r="BU423" s="833"/>
      <c r="BV423" s="833"/>
      <c r="BW423" s="833"/>
      <c r="BX423" s="833"/>
      <c r="BY423" s="833"/>
      <c r="BZ423" s="833"/>
      <c r="CA423" s="833"/>
      <c r="CB423" s="833"/>
      <c r="CC423" s="833"/>
      <c r="CD423" s="833"/>
      <c r="CE423" s="833"/>
      <c r="CF423" s="833"/>
      <c r="CG423" s="833"/>
      <c r="CH423" s="833"/>
      <c r="CI423" s="833"/>
      <c r="CJ423" s="833"/>
      <c r="CK423" s="833"/>
      <c r="CL423" s="833"/>
      <c r="CM423" s="833"/>
      <c r="CN423" s="833"/>
      <c r="CO423" s="833"/>
      <c r="CP423" s="833"/>
      <c r="CQ423" s="833"/>
      <c r="CR423" s="833"/>
      <c r="CS423" s="833"/>
      <c r="CT423" s="833"/>
      <c r="CU423" s="833"/>
      <c r="CV423" s="833"/>
      <c r="CW423" s="833"/>
      <c r="CX423" s="833"/>
      <c r="CY423" s="832"/>
      <c r="CZ423" s="831"/>
      <c r="DA423" s="833"/>
      <c r="DB423" s="833"/>
      <c r="DC423" s="833"/>
      <c r="DD423" s="833"/>
      <c r="DE423" s="833"/>
      <c r="DF423" s="833"/>
      <c r="DG423" s="833"/>
      <c r="DH423" s="833"/>
      <c r="DI423" s="833"/>
      <c r="DJ423" s="833"/>
      <c r="DK423" s="833"/>
      <c r="DL423" s="833"/>
      <c r="DM423" s="833"/>
      <c r="DN423" s="833"/>
      <c r="DO423" s="833"/>
      <c r="DP423" s="833"/>
      <c r="DQ423" s="833"/>
      <c r="DR423" s="833"/>
      <c r="DS423" s="833"/>
      <c r="DT423" s="833"/>
      <c r="DU423" s="833"/>
      <c r="DV423" s="833"/>
      <c r="DW423" s="833"/>
    </row>
    <row r="424" spans="2:127" ht="15.75" thickBot="1" x14ac:dyDescent="0.25">
      <c r="B424" s="713"/>
      <c r="C424" s="714"/>
      <c r="D424" s="715"/>
      <c r="E424" s="715"/>
      <c r="F424" s="715"/>
      <c r="G424" s="715"/>
      <c r="H424" s="715"/>
      <c r="I424" s="715"/>
      <c r="J424" s="715"/>
      <c r="K424" s="715"/>
      <c r="L424" s="715"/>
      <c r="M424" s="715"/>
      <c r="N424" s="715"/>
      <c r="O424" s="715"/>
      <c r="P424" s="715"/>
      <c r="Q424" s="715"/>
      <c r="R424" s="716"/>
      <c r="S424" s="715"/>
      <c r="T424" s="715"/>
      <c r="U424" s="717" t="s">
        <v>127</v>
      </c>
      <c r="V424" s="718" t="s">
        <v>508</v>
      </c>
      <c r="W424" s="719" t="s">
        <v>498</v>
      </c>
      <c r="X424" s="720">
        <f>SUM(X413:X423)</f>
        <v>4876.8649763015874</v>
      </c>
      <c r="Y424" s="720">
        <f t="shared" ref="Y424:CJ424" si="117">SUM(Y413:Y423)</f>
        <v>5135.0707200136103</v>
      </c>
      <c r="Z424" s="720">
        <f t="shared" si="117"/>
        <v>5359.7869326368782</v>
      </c>
      <c r="AA424" s="720">
        <f t="shared" si="117"/>
        <v>5588.6376244455987</v>
      </c>
      <c r="AB424" s="720">
        <f t="shared" si="117"/>
        <v>5820.0770364614655</v>
      </c>
      <c r="AC424" s="720">
        <f t="shared" si="117"/>
        <v>4586.4503869070359</v>
      </c>
      <c r="AD424" s="720">
        <f t="shared" si="117"/>
        <v>4750.2173991662366</v>
      </c>
      <c r="AE424" s="720">
        <f t="shared" si="117"/>
        <v>4914.4068922264105</v>
      </c>
      <c r="AF424" s="720">
        <f t="shared" si="117"/>
        <v>5079.0184127895682</v>
      </c>
      <c r="AG424" s="720">
        <f t="shared" si="117"/>
        <v>5244.0165545192203</v>
      </c>
      <c r="AH424" s="720">
        <f t="shared" si="117"/>
        <v>1931.2889444635259</v>
      </c>
      <c r="AI424" s="720">
        <f t="shared" si="117"/>
        <v>1937.5205753335199</v>
      </c>
      <c r="AJ424" s="720">
        <f t="shared" si="117"/>
        <v>1944.1013077997668</v>
      </c>
      <c r="AK424" s="720">
        <f t="shared" si="117"/>
        <v>1950.9909082516401</v>
      </c>
      <c r="AL424" s="720">
        <f t="shared" si="117"/>
        <v>1958.1161817588268</v>
      </c>
      <c r="AM424" s="720">
        <f t="shared" si="117"/>
        <v>2650.4232880464838</v>
      </c>
      <c r="AN424" s="720">
        <f t="shared" si="117"/>
        <v>2657.6938596264054</v>
      </c>
      <c r="AO424" s="720">
        <f t="shared" si="117"/>
        <v>2664.9013441663665</v>
      </c>
      <c r="AP424" s="720">
        <f t="shared" si="117"/>
        <v>2671.9644961238464</v>
      </c>
      <c r="AQ424" s="720">
        <f t="shared" si="117"/>
        <v>2678.8544192900872</v>
      </c>
      <c r="AR424" s="720">
        <f t="shared" si="117"/>
        <v>2685.6576386400802</v>
      </c>
      <c r="AS424" s="720">
        <f t="shared" si="117"/>
        <v>2692.4608579900737</v>
      </c>
      <c r="AT424" s="720">
        <f t="shared" si="117"/>
        <v>2699.2640773400672</v>
      </c>
      <c r="AU424" s="720">
        <f t="shared" si="117"/>
        <v>2706.0672966900606</v>
      </c>
      <c r="AV424" s="720">
        <f t="shared" si="117"/>
        <v>2712.8705160400541</v>
      </c>
      <c r="AW424" s="720">
        <f t="shared" si="117"/>
        <v>2031.0347333534874</v>
      </c>
      <c r="AX424" s="720">
        <f t="shared" si="117"/>
        <v>2031.0347333534874</v>
      </c>
      <c r="AY424" s="720">
        <f t="shared" si="117"/>
        <v>2031.0347333534874</v>
      </c>
      <c r="AZ424" s="720">
        <f t="shared" si="117"/>
        <v>2031.0347333534874</v>
      </c>
      <c r="BA424" s="720">
        <f t="shared" si="117"/>
        <v>2031.0347333534874</v>
      </c>
      <c r="BB424" s="720">
        <f t="shared" si="117"/>
        <v>2716.1020452313005</v>
      </c>
      <c r="BC424" s="720">
        <f t="shared" si="117"/>
        <v>2716.1020452313005</v>
      </c>
      <c r="BD424" s="720">
        <f t="shared" si="117"/>
        <v>2716.1020452313005</v>
      </c>
      <c r="BE424" s="720">
        <f t="shared" si="117"/>
        <v>2716.1020452313005</v>
      </c>
      <c r="BF424" s="720">
        <f t="shared" si="117"/>
        <v>2716.1020452313005</v>
      </c>
      <c r="BG424" s="720">
        <f t="shared" si="117"/>
        <v>2716.1020452313005</v>
      </c>
      <c r="BH424" s="720">
        <f t="shared" si="117"/>
        <v>2716.1020452313005</v>
      </c>
      <c r="BI424" s="720">
        <f t="shared" si="117"/>
        <v>2716.1020452313005</v>
      </c>
      <c r="BJ424" s="720">
        <f t="shared" si="117"/>
        <v>2716.1020452313005</v>
      </c>
      <c r="BK424" s="720">
        <f t="shared" si="117"/>
        <v>2716.1020452313005</v>
      </c>
      <c r="BL424" s="720">
        <f t="shared" si="117"/>
        <v>2031.0347333534874</v>
      </c>
      <c r="BM424" s="720">
        <f t="shared" si="117"/>
        <v>2031.0347333534874</v>
      </c>
      <c r="BN424" s="720">
        <f t="shared" si="117"/>
        <v>2031.0347333534874</v>
      </c>
      <c r="BO424" s="720">
        <f t="shared" si="117"/>
        <v>2031.0347333534874</v>
      </c>
      <c r="BP424" s="720">
        <f t="shared" si="117"/>
        <v>2031.0347333534874</v>
      </c>
      <c r="BQ424" s="720">
        <f t="shared" si="117"/>
        <v>2716.1020452313005</v>
      </c>
      <c r="BR424" s="720">
        <f t="shared" si="117"/>
        <v>2716.1020452313005</v>
      </c>
      <c r="BS424" s="720">
        <f t="shared" si="117"/>
        <v>2716.1020452313005</v>
      </c>
      <c r="BT424" s="720">
        <f t="shared" si="117"/>
        <v>2716.1020452313005</v>
      </c>
      <c r="BU424" s="720">
        <f t="shared" si="117"/>
        <v>2716.1020452313005</v>
      </c>
      <c r="BV424" s="720">
        <f t="shared" si="117"/>
        <v>2716.1020452313005</v>
      </c>
      <c r="BW424" s="720">
        <f t="shared" si="117"/>
        <v>2716.1020452313005</v>
      </c>
      <c r="BX424" s="720">
        <f t="shared" si="117"/>
        <v>2716.1020452313005</v>
      </c>
      <c r="BY424" s="720">
        <f t="shared" si="117"/>
        <v>2716.1020452313005</v>
      </c>
      <c r="BZ424" s="720">
        <f t="shared" si="117"/>
        <v>2716.1020452313005</v>
      </c>
      <c r="CA424" s="720">
        <f t="shared" si="117"/>
        <v>2031.0347333534874</v>
      </c>
      <c r="CB424" s="720">
        <f t="shared" si="117"/>
        <v>2031.0347333534874</v>
      </c>
      <c r="CC424" s="720">
        <f t="shared" si="117"/>
        <v>2031.0347333534874</v>
      </c>
      <c r="CD424" s="720">
        <f t="shared" si="117"/>
        <v>2031.0347333534874</v>
      </c>
      <c r="CE424" s="720">
        <f t="shared" si="117"/>
        <v>2031.0347333534874</v>
      </c>
      <c r="CF424" s="720">
        <f t="shared" si="117"/>
        <v>2716.1020452313005</v>
      </c>
      <c r="CG424" s="720">
        <f t="shared" si="117"/>
        <v>2716.1020452313005</v>
      </c>
      <c r="CH424" s="720">
        <f t="shared" si="117"/>
        <v>2716.1020452313005</v>
      </c>
      <c r="CI424" s="720">
        <f t="shared" si="117"/>
        <v>2716.1020452313005</v>
      </c>
      <c r="CJ424" s="720">
        <f t="shared" si="117"/>
        <v>2716.1020452313005</v>
      </c>
      <c r="CK424" s="720">
        <f t="shared" ref="CK424:DW424" si="118">SUM(CK413:CK423)</f>
        <v>2716.1020452313005</v>
      </c>
      <c r="CL424" s="720">
        <f t="shared" si="118"/>
        <v>2716.1020452313005</v>
      </c>
      <c r="CM424" s="720">
        <f t="shared" si="118"/>
        <v>2716.1020452313005</v>
      </c>
      <c r="CN424" s="720">
        <f t="shared" si="118"/>
        <v>2716.1020452313005</v>
      </c>
      <c r="CO424" s="720">
        <f t="shared" si="118"/>
        <v>2716.1020452313005</v>
      </c>
      <c r="CP424" s="720">
        <f t="shared" si="118"/>
        <v>2031.0347333534874</v>
      </c>
      <c r="CQ424" s="720">
        <f t="shared" si="118"/>
        <v>2031.0347333534874</v>
      </c>
      <c r="CR424" s="720">
        <f t="shared" si="118"/>
        <v>2031.0347333534874</v>
      </c>
      <c r="CS424" s="720">
        <f t="shared" si="118"/>
        <v>2031.0347333534874</v>
      </c>
      <c r="CT424" s="720">
        <f t="shared" si="118"/>
        <v>2031.0347333534874</v>
      </c>
      <c r="CU424" s="720">
        <f t="shared" si="118"/>
        <v>2716.1020452313005</v>
      </c>
      <c r="CV424" s="720">
        <f t="shared" si="118"/>
        <v>2716.1020452313005</v>
      </c>
      <c r="CW424" s="720">
        <f t="shared" si="118"/>
        <v>2716.1020452313005</v>
      </c>
      <c r="CX424" s="720">
        <f t="shared" si="118"/>
        <v>2716.1020452313005</v>
      </c>
      <c r="CY424" s="721">
        <f t="shared" si="118"/>
        <v>2716.1020452313005</v>
      </c>
      <c r="CZ424" s="721">
        <f t="shared" si="118"/>
        <v>0</v>
      </c>
      <c r="DA424" s="721">
        <f t="shared" si="118"/>
        <v>0</v>
      </c>
      <c r="DB424" s="721">
        <f t="shared" si="118"/>
        <v>0</v>
      </c>
      <c r="DC424" s="721">
        <f t="shared" si="118"/>
        <v>0</v>
      </c>
      <c r="DD424" s="721">
        <f t="shared" si="118"/>
        <v>0</v>
      </c>
      <c r="DE424" s="721">
        <f t="shared" si="118"/>
        <v>0</v>
      </c>
      <c r="DF424" s="721">
        <f t="shared" si="118"/>
        <v>0</v>
      </c>
      <c r="DG424" s="721">
        <f t="shared" si="118"/>
        <v>0</v>
      </c>
      <c r="DH424" s="721">
        <f t="shared" si="118"/>
        <v>0</v>
      </c>
      <c r="DI424" s="721">
        <f t="shared" si="118"/>
        <v>0</v>
      </c>
      <c r="DJ424" s="721">
        <f t="shared" si="118"/>
        <v>0</v>
      </c>
      <c r="DK424" s="721">
        <f t="shared" si="118"/>
        <v>0</v>
      </c>
      <c r="DL424" s="721">
        <f t="shared" si="118"/>
        <v>0</v>
      </c>
      <c r="DM424" s="721">
        <f t="shared" si="118"/>
        <v>0</v>
      </c>
      <c r="DN424" s="721">
        <f t="shared" si="118"/>
        <v>0</v>
      </c>
      <c r="DO424" s="721">
        <f t="shared" si="118"/>
        <v>0</v>
      </c>
      <c r="DP424" s="721">
        <f t="shared" si="118"/>
        <v>0</v>
      </c>
      <c r="DQ424" s="721">
        <f t="shared" si="118"/>
        <v>0</v>
      </c>
      <c r="DR424" s="721">
        <f t="shared" si="118"/>
        <v>0</v>
      </c>
      <c r="DS424" s="721">
        <f t="shared" si="118"/>
        <v>0</v>
      </c>
      <c r="DT424" s="721">
        <f t="shared" si="118"/>
        <v>0</v>
      </c>
      <c r="DU424" s="721">
        <f t="shared" si="118"/>
        <v>0</v>
      </c>
      <c r="DV424" s="721">
        <f t="shared" si="118"/>
        <v>0</v>
      </c>
      <c r="DW424" s="721">
        <f t="shared" si="118"/>
        <v>0</v>
      </c>
    </row>
    <row r="425" spans="2:127" ht="28.5" x14ac:dyDescent="0.2">
      <c r="B425" s="693"/>
      <c r="C425" s="830" t="s">
        <v>812</v>
      </c>
      <c r="D425" s="817" t="s">
        <v>813</v>
      </c>
      <c r="E425" s="818" t="s">
        <v>573</v>
      </c>
      <c r="F425" s="819" t="s">
        <v>780</v>
      </c>
      <c r="G425" s="820" t="s">
        <v>781</v>
      </c>
      <c r="H425" s="821" t="s">
        <v>495</v>
      </c>
      <c r="I425" s="822">
        <f>MAX(X425:AV425)</f>
        <v>4.2345639306851899</v>
      </c>
      <c r="J425" s="821">
        <f>SUMPRODUCT($X$2:$CY$2,$X425:$CY425)*365</f>
        <v>26889.774578186858</v>
      </c>
      <c r="K425" s="821">
        <f>SUMPRODUCT($X$2:$CY$2,$X426:$CY426)+SUMPRODUCT($X$2:$CY$2,$X427:$CY427)+SUMPRODUCT($X$2:$CY$2,$X428:$CY428)</f>
        <v>50192.383045673727</v>
      </c>
      <c r="L425" s="821">
        <f>SUMPRODUCT($X$2:$CY$2,$X429:$CY429) +SUMPRODUCT($X$2:$CY$2,$X430:$CY430)</f>
        <v>1376.5008788993387</v>
      </c>
      <c r="M425" s="821">
        <f>SUMPRODUCT($X$2:$CY$2,$X431:$CY431)</f>
        <v>0</v>
      </c>
      <c r="N425" s="821">
        <f>SUMPRODUCT($X$2:$CY$2,$X434:$CY434) +SUMPRODUCT($X$2:$CY$2,$X435:$CY435)</f>
        <v>0</v>
      </c>
      <c r="O425" s="821">
        <f>SUMPRODUCT($X$2:$CY$2,$X432:$CY432) +SUMPRODUCT($X$2:$CY$2,$X433:$CY433) +SUMPRODUCT($X$2:$CY$2,$X436:$CY436)</f>
        <v>0</v>
      </c>
      <c r="P425" s="821">
        <f>SUM(K425:O425)</f>
        <v>51568.883924573063</v>
      </c>
      <c r="Q425" s="821">
        <f>(SUM(K425:M425)*100000)/(J425*1000)</f>
        <v>191.77878853029151</v>
      </c>
      <c r="R425" s="823">
        <f>(P425*100000)/(J425*1000)</f>
        <v>191.77878853029151</v>
      </c>
      <c r="S425" s="824" t="s">
        <v>782</v>
      </c>
      <c r="T425" s="825" t="s">
        <v>782</v>
      </c>
      <c r="U425" s="778" t="s">
        <v>496</v>
      </c>
      <c r="V425" s="708" t="s">
        <v>124</v>
      </c>
      <c r="W425" s="779" t="s">
        <v>75</v>
      </c>
      <c r="X425" s="826"/>
      <c r="Y425" s="826">
        <v>0.65041642947594636</v>
      </c>
      <c r="Z425" s="826">
        <v>1.2723140469675294</v>
      </c>
      <c r="AA425" s="826">
        <v>1.9016905461820655</v>
      </c>
      <c r="AB425" s="826">
        <v>2.5391333856286731</v>
      </c>
      <c r="AC425" s="826">
        <v>3.1841159210492176</v>
      </c>
      <c r="AD425" s="826">
        <v>3.3273727352554987</v>
      </c>
      <c r="AE425" s="826">
        <v>3.5570260688191349</v>
      </c>
      <c r="AF425" s="826">
        <v>3.785984800583325</v>
      </c>
      <c r="AG425" s="826">
        <v>4.0119025130410906</v>
      </c>
      <c r="AH425" s="826">
        <v>4.2345639306851899</v>
      </c>
      <c r="AI425" s="826">
        <v>3.9959584328763245</v>
      </c>
      <c r="AJ425" s="826">
        <v>3.8105121386969012</v>
      </c>
      <c r="AK425" s="826">
        <v>3.5596260686364531</v>
      </c>
      <c r="AL425" s="826">
        <v>3.3023546751989539</v>
      </c>
      <c r="AM425" s="826">
        <v>3.0381380229907982</v>
      </c>
      <c r="AN425" s="826">
        <v>2.9064973344668106</v>
      </c>
      <c r="AO425" s="826">
        <v>2.7706672607854221</v>
      </c>
      <c r="AP425" s="826">
        <v>2.6292472749869642</v>
      </c>
      <c r="AQ425" s="826">
        <v>2.4808379168948909</v>
      </c>
      <c r="AR425" s="826">
        <v>2.3247243495937226</v>
      </c>
      <c r="AS425" s="826">
        <v>2.342109543147735</v>
      </c>
      <c r="AT425" s="826">
        <v>2.3625629261518446</v>
      </c>
      <c r="AU425" s="826">
        <v>2.386389659175062</v>
      </c>
      <c r="AV425" s="826">
        <v>2.4139367585930622</v>
      </c>
      <c r="AW425" s="826">
        <v>2.4456005275716453</v>
      </c>
      <c r="AX425" s="826">
        <v>2.4456005275716453</v>
      </c>
      <c r="AY425" s="826">
        <v>2.4456005275716453</v>
      </c>
      <c r="AZ425" s="826">
        <v>2.4456005275716453</v>
      </c>
      <c r="BA425" s="826">
        <v>2.4456005275716453</v>
      </c>
      <c r="BB425" s="826">
        <v>2.4456005275716453</v>
      </c>
      <c r="BC425" s="826">
        <v>2.4456005275716453</v>
      </c>
      <c r="BD425" s="826">
        <v>2.4456005275716453</v>
      </c>
      <c r="BE425" s="826">
        <v>2.4456005275716453</v>
      </c>
      <c r="BF425" s="826">
        <v>2.4456005275716453</v>
      </c>
      <c r="BG425" s="826">
        <v>2.4456005275716453</v>
      </c>
      <c r="BH425" s="826">
        <v>2.4456005275716453</v>
      </c>
      <c r="BI425" s="826">
        <v>2.4456005275716453</v>
      </c>
      <c r="BJ425" s="826">
        <v>2.4456005275716453</v>
      </c>
      <c r="BK425" s="826">
        <v>2.4456005275716453</v>
      </c>
      <c r="BL425" s="826">
        <v>2.4456005275716453</v>
      </c>
      <c r="BM425" s="826">
        <v>2.4456005275716453</v>
      </c>
      <c r="BN425" s="826">
        <v>2.4456005275716453</v>
      </c>
      <c r="BO425" s="826">
        <v>2.4456005275716453</v>
      </c>
      <c r="BP425" s="826">
        <v>2.4456005275716453</v>
      </c>
      <c r="BQ425" s="826">
        <v>2.4456005275716453</v>
      </c>
      <c r="BR425" s="826">
        <v>2.4456005275716453</v>
      </c>
      <c r="BS425" s="826">
        <v>2.4456005275716453</v>
      </c>
      <c r="BT425" s="826">
        <v>2.4456005275716453</v>
      </c>
      <c r="BU425" s="826">
        <v>2.4456005275716453</v>
      </c>
      <c r="BV425" s="826">
        <v>2.4456005275716453</v>
      </c>
      <c r="BW425" s="826">
        <v>2.4456005275716453</v>
      </c>
      <c r="BX425" s="826">
        <v>2.4456005275716453</v>
      </c>
      <c r="BY425" s="826">
        <v>2.4456005275716453</v>
      </c>
      <c r="BZ425" s="826">
        <v>2.4456005275716453</v>
      </c>
      <c r="CA425" s="826">
        <v>2.4456005275716453</v>
      </c>
      <c r="CB425" s="826">
        <v>2.4456005275716453</v>
      </c>
      <c r="CC425" s="826">
        <v>2.4456005275716453</v>
      </c>
      <c r="CD425" s="826">
        <v>2.4456005275716453</v>
      </c>
      <c r="CE425" s="831">
        <v>2.4456005275716453</v>
      </c>
      <c r="CF425" s="831">
        <v>2.4456005275716453</v>
      </c>
      <c r="CG425" s="831">
        <v>2.4456005275716453</v>
      </c>
      <c r="CH425" s="831">
        <v>2.4456005275716453</v>
      </c>
      <c r="CI425" s="831">
        <v>2.4456005275716453</v>
      </c>
      <c r="CJ425" s="831">
        <v>2.4456005275716453</v>
      </c>
      <c r="CK425" s="831">
        <v>2.4456005275716453</v>
      </c>
      <c r="CL425" s="831">
        <v>2.4456005275716453</v>
      </c>
      <c r="CM425" s="831">
        <v>2.4456005275716453</v>
      </c>
      <c r="CN425" s="831">
        <v>2.4456005275716453</v>
      </c>
      <c r="CO425" s="831">
        <v>2.4456005275716453</v>
      </c>
      <c r="CP425" s="831">
        <v>2.4456005275716453</v>
      </c>
      <c r="CQ425" s="831">
        <v>2.4456005275716453</v>
      </c>
      <c r="CR425" s="831">
        <v>2.4456005275716453</v>
      </c>
      <c r="CS425" s="831">
        <v>2.4456005275716453</v>
      </c>
      <c r="CT425" s="831">
        <v>2.4456005275716453</v>
      </c>
      <c r="CU425" s="831">
        <v>2.4456005275716453</v>
      </c>
      <c r="CV425" s="831">
        <v>2.4456005275716453</v>
      </c>
      <c r="CW425" s="831">
        <v>2.4456005275716453</v>
      </c>
      <c r="CX425" s="831">
        <v>2.4456005275716453</v>
      </c>
      <c r="CY425" s="832">
        <v>2.4456005275716453</v>
      </c>
      <c r="CZ425" s="831"/>
      <c r="DA425" s="831"/>
      <c r="DB425" s="831"/>
      <c r="DC425" s="831"/>
      <c r="DD425" s="831"/>
      <c r="DE425" s="831"/>
      <c r="DF425" s="831"/>
      <c r="DG425" s="831"/>
      <c r="DH425" s="831"/>
      <c r="DI425" s="831"/>
      <c r="DJ425" s="831"/>
      <c r="DK425" s="831"/>
      <c r="DL425" s="831"/>
      <c r="DM425" s="831"/>
      <c r="DN425" s="831"/>
      <c r="DO425" s="831"/>
      <c r="DP425" s="831"/>
      <c r="DQ425" s="831"/>
      <c r="DR425" s="831"/>
      <c r="DS425" s="831"/>
      <c r="DT425" s="831"/>
      <c r="DU425" s="831"/>
      <c r="DV425" s="831"/>
      <c r="DW425" s="826"/>
    </row>
    <row r="426" spans="2:127" x14ac:dyDescent="0.2">
      <c r="B426" s="694"/>
      <c r="C426" s="695"/>
      <c r="D426" s="696"/>
      <c r="E426" s="697"/>
      <c r="F426" s="697"/>
      <c r="G426" s="696"/>
      <c r="H426" s="697"/>
      <c r="I426" s="697"/>
      <c r="J426" s="697"/>
      <c r="K426" s="697"/>
      <c r="L426" s="697"/>
      <c r="M426" s="697"/>
      <c r="N426" s="697"/>
      <c r="O426" s="697"/>
      <c r="P426" s="697"/>
      <c r="Q426" s="697"/>
      <c r="R426" s="698"/>
      <c r="S426" s="697"/>
      <c r="T426" s="697"/>
      <c r="U426" s="707" t="s">
        <v>497</v>
      </c>
      <c r="V426" s="708" t="s">
        <v>124</v>
      </c>
      <c r="W426" s="779" t="s">
        <v>498</v>
      </c>
      <c r="X426" s="826">
        <v>3167.8789078406962</v>
      </c>
      <c r="Y426" s="826">
        <v>3180.4047036912416</v>
      </c>
      <c r="Z426" s="826">
        <v>3204.2334907329346</v>
      </c>
      <c r="AA426" s="826">
        <v>3229.6432846201874</v>
      </c>
      <c r="AB426" s="826">
        <v>3250.795443330986</v>
      </c>
      <c r="AC426" s="826">
        <v>1718.9182929409978</v>
      </c>
      <c r="AD426" s="826">
        <v>1717.5132357902658</v>
      </c>
      <c r="AE426" s="826">
        <v>1715.3571460820722</v>
      </c>
      <c r="AF426" s="826">
        <v>1712.8134275951395</v>
      </c>
      <c r="AG426" s="826">
        <v>1710.0637822188437</v>
      </c>
      <c r="AH426" s="826">
        <v>890.12379710589403</v>
      </c>
      <c r="AI426" s="826">
        <v>876.91826368126829</v>
      </c>
      <c r="AJ426" s="826">
        <v>859.48852530871397</v>
      </c>
      <c r="AK426" s="826">
        <v>839.89217821220052</v>
      </c>
      <c r="AL426" s="826">
        <v>819.15802050370405</v>
      </c>
      <c r="AM426" s="826">
        <v>215.86162292478508</v>
      </c>
      <c r="AN426" s="826">
        <v>217.41161366076778</v>
      </c>
      <c r="AO426" s="826">
        <v>218.44477211180043</v>
      </c>
      <c r="AP426" s="826">
        <v>219.21951442035865</v>
      </c>
      <c r="AQ426" s="826">
        <v>219.09055940855399</v>
      </c>
      <c r="AR426" s="826">
        <v>218.5097557365691</v>
      </c>
      <c r="AS426" s="826">
        <v>217.70302773449362</v>
      </c>
      <c r="AT426" s="826">
        <v>216.78333756737331</v>
      </c>
      <c r="AU426" s="826">
        <v>215.80716631772938</v>
      </c>
      <c r="AV426" s="826">
        <v>214.80275452682463</v>
      </c>
      <c r="AW426" s="826">
        <v>212.70201560944378</v>
      </c>
      <c r="AX426" s="826">
        <v>209.58634148642142</v>
      </c>
      <c r="AY426" s="826">
        <v>205.70503667753616</v>
      </c>
      <c r="AZ426" s="826">
        <v>201.44091652572033</v>
      </c>
      <c r="BA426" s="826">
        <v>196.98538870243863</v>
      </c>
      <c r="BB426" s="826">
        <v>215.86162292478508</v>
      </c>
      <c r="BC426" s="826">
        <v>217.41161366076778</v>
      </c>
      <c r="BD426" s="826">
        <v>218.44477211180043</v>
      </c>
      <c r="BE426" s="826">
        <v>219.21951442035865</v>
      </c>
      <c r="BF426" s="826">
        <v>219.09055940855399</v>
      </c>
      <c r="BG426" s="826">
        <v>218.5097557365691</v>
      </c>
      <c r="BH426" s="826">
        <v>217.70302773449362</v>
      </c>
      <c r="BI426" s="826">
        <v>216.78333756737331</v>
      </c>
      <c r="BJ426" s="826">
        <v>215.80716631772938</v>
      </c>
      <c r="BK426" s="826">
        <v>214.80275452682463</v>
      </c>
      <c r="BL426" s="826">
        <v>212.70201560944378</v>
      </c>
      <c r="BM426" s="826">
        <v>209.58634148642142</v>
      </c>
      <c r="BN426" s="826">
        <v>205.70503667753616</v>
      </c>
      <c r="BO426" s="826">
        <v>201.44091652572033</v>
      </c>
      <c r="BP426" s="826">
        <v>196.98538870243863</v>
      </c>
      <c r="BQ426" s="826">
        <v>215.86162292478508</v>
      </c>
      <c r="BR426" s="826">
        <v>217.41161366076778</v>
      </c>
      <c r="BS426" s="826">
        <v>218.44477211180043</v>
      </c>
      <c r="BT426" s="826">
        <v>219.21951442035865</v>
      </c>
      <c r="BU426" s="826">
        <v>219.09055940855399</v>
      </c>
      <c r="BV426" s="826">
        <v>218.5097557365691</v>
      </c>
      <c r="BW426" s="826">
        <v>217.70302773449362</v>
      </c>
      <c r="BX426" s="826">
        <v>216.78333756737331</v>
      </c>
      <c r="BY426" s="826">
        <v>215.80716631772938</v>
      </c>
      <c r="BZ426" s="826">
        <v>214.80275452682463</v>
      </c>
      <c r="CA426" s="826">
        <v>212.70201560944378</v>
      </c>
      <c r="CB426" s="826">
        <v>209.58634148642142</v>
      </c>
      <c r="CC426" s="826">
        <v>205.70503667753616</v>
      </c>
      <c r="CD426" s="826">
        <v>201.44091652572033</v>
      </c>
      <c r="CE426" s="831">
        <v>196.98538870243863</v>
      </c>
      <c r="CF426" s="831">
        <v>215.86162292478508</v>
      </c>
      <c r="CG426" s="831">
        <v>217.41161366076778</v>
      </c>
      <c r="CH426" s="831">
        <v>218.44477211180043</v>
      </c>
      <c r="CI426" s="831">
        <v>219.21951442035865</v>
      </c>
      <c r="CJ426" s="831">
        <v>219.09055940855399</v>
      </c>
      <c r="CK426" s="831">
        <v>218.5097557365691</v>
      </c>
      <c r="CL426" s="831">
        <v>217.70302773449362</v>
      </c>
      <c r="CM426" s="831">
        <v>216.78333756737331</v>
      </c>
      <c r="CN426" s="831">
        <v>215.80716631772938</v>
      </c>
      <c r="CO426" s="831">
        <v>214.80275452682463</v>
      </c>
      <c r="CP426" s="831">
        <v>212.70201560944378</v>
      </c>
      <c r="CQ426" s="831">
        <v>209.58634148642142</v>
      </c>
      <c r="CR426" s="831">
        <v>205.70503667753616</v>
      </c>
      <c r="CS426" s="831">
        <v>201.44091652572033</v>
      </c>
      <c r="CT426" s="831">
        <v>196.98538870243863</v>
      </c>
      <c r="CU426" s="831">
        <v>215.86162292478508</v>
      </c>
      <c r="CV426" s="831">
        <v>217.41161366076778</v>
      </c>
      <c r="CW426" s="831">
        <v>218.44477211180043</v>
      </c>
      <c r="CX426" s="831">
        <v>219.21951442035865</v>
      </c>
      <c r="CY426" s="832">
        <v>219.09055940855399</v>
      </c>
      <c r="CZ426" s="831"/>
      <c r="DA426" s="831"/>
      <c r="DB426" s="831"/>
      <c r="DC426" s="831"/>
      <c r="DD426" s="831"/>
      <c r="DE426" s="831"/>
      <c r="DF426" s="831"/>
      <c r="DG426" s="831"/>
      <c r="DH426" s="831"/>
      <c r="DI426" s="831"/>
      <c r="DJ426" s="831"/>
      <c r="DK426" s="831"/>
      <c r="DL426" s="831"/>
      <c r="DM426" s="831"/>
      <c r="DN426" s="831"/>
      <c r="DO426" s="831"/>
      <c r="DP426" s="831"/>
      <c r="DQ426" s="831"/>
      <c r="DR426" s="831"/>
      <c r="DS426" s="831"/>
      <c r="DT426" s="831"/>
      <c r="DU426" s="831"/>
      <c r="DV426" s="831"/>
      <c r="DW426" s="826"/>
    </row>
    <row r="427" spans="2:127" x14ac:dyDescent="0.2">
      <c r="B427" s="699"/>
      <c r="C427" s="700"/>
      <c r="D427" s="701"/>
      <c r="E427" s="701"/>
      <c r="F427" s="701"/>
      <c r="G427" s="701"/>
      <c r="H427" s="701"/>
      <c r="I427" s="701"/>
      <c r="J427" s="701"/>
      <c r="K427" s="701"/>
      <c r="L427" s="701"/>
      <c r="M427" s="701"/>
      <c r="N427" s="701"/>
      <c r="O427" s="701"/>
      <c r="P427" s="701"/>
      <c r="Q427" s="701"/>
      <c r="R427" s="702"/>
      <c r="S427" s="701"/>
      <c r="T427" s="701"/>
      <c r="U427" s="707" t="s">
        <v>499</v>
      </c>
      <c r="V427" s="708" t="s">
        <v>124</v>
      </c>
      <c r="W427" s="779" t="s">
        <v>498</v>
      </c>
      <c r="X427" s="826"/>
      <c r="Y427" s="826"/>
      <c r="Z427" s="826"/>
      <c r="AA427" s="826"/>
      <c r="AB427" s="826"/>
      <c r="AC427" s="826"/>
      <c r="AD427" s="826"/>
      <c r="AE427" s="826"/>
      <c r="AF427" s="826"/>
      <c r="AG427" s="826"/>
      <c r="AH427" s="826"/>
      <c r="AI427" s="826"/>
      <c r="AJ427" s="826"/>
      <c r="AK427" s="826"/>
      <c r="AL427" s="826"/>
      <c r="AM427" s="826"/>
      <c r="AN427" s="826"/>
      <c r="AO427" s="826"/>
      <c r="AP427" s="826"/>
      <c r="AQ427" s="826"/>
      <c r="AR427" s="826"/>
      <c r="AS427" s="826"/>
      <c r="AT427" s="826"/>
      <c r="AU427" s="826"/>
      <c r="AV427" s="826"/>
      <c r="AW427" s="826"/>
      <c r="AX427" s="826"/>
      <c r="AY427" s="826"/>
      <c r="AZ427" s="826"/>
      <c r="BA427" s="826"/>
      <c r="BB427" s="826"/>
      <c r="BC427" s="826"/>
      <c r="BD427" s="826"/>
      <c r="BE427" s="826"/>
      <c r="BF427" s="826"/>
      <c r="BG427" s="826"/>
      <c r="BH427" s="826"/>
      <c r="BI427" s="826"/>
      <c r="BJ427" s="826"/>
      <c r="BK427" s="826"/>
      <c r="BL427" s="826"/>
      <c r="BM427" s="826"/>
      <c r="BN427" s="826"/>
      <c r="BO427" s="826"/>
      <c r="BP427" s="826"/>
      <c r="BQ427" s="826"/>
      <c r="BR427" s="826"/>
      <c r="BS427" s="826"/>
      <c r="BT427" s="826"/>
      <c r="BU427" s="826"/>
      <c r="BV427" s="826"/>
      <c r="BW427" s="826"/>
      <c r="BX427" s="826"/>
      <c r="BY427" s="826"/>
      <c r="BZ427" s="826"/>
      <c r="CA427" s="826"/>
      <c r="CB427" s="826"/>
      <c r="CC427" s="826"/>
      <c r="CD427" s="826"/>
      <c r="CE427" s="831"/>
      <c r="CF427" s="831"/>
      <c r="CG427" s="831"/>
      <c r="CH427" s="831"/>
      <c r="CI427" s="831"/>
      <c r="CJ427" s="831"/>
      <c r="CK427" s="831"/>
      <c r="CL427" s="831"/>
      <c r="CM427" s="831"/>
      <c r="CN427" s="831"/>
      <c r="CO427" s="831"/>
      <c r="CP427" s="831"/>
      <c r="CQ427" s="831"/>
      <c r="CR427" s="831"/>
      <c r="CS427" s="831"/>
      <c r="CT427" s="831"/>
      <c r="CU427" s="831"/>
      <c r="CV427" s="831"/>
      <c r="CW427" s="831"/>
      <c r="CX427" s="831"/>
      <c r="CY427" s="832"/>
      <c r="CZ427" s="831"/>
      <c r="DA427" s="831"/>
      <c r="DB427" s="831"/>
      <c r="DC427" s="831"/>
      <c r="DD427" s="831"/>
      <c r="DE427" s="831"/>
      <c r="DF427" s="831"/>
      <c r="DG427" s="831"/>
      <c r="DH427" s="831"/>
      <c r="DI427" s="831"/>
      <c r="DJ427" s="831"/>
      <c r="DK427" s="831"/>
      <c r="DL427" s="831"/>
      <c r="DM427" s="831"/>
      <c r="DN427" s="831"/>
      <c r="DO427" s="831"/>
      <c r="DP427" s="831"/>
      <c r="DQ427" s="831"/>
      <c r="DR427" s="831"/>
      <c r="DS427" s="831"/>
      <c r="DT427" s="831"/>
      <c r="DU427" s="831"/>
      <c r="DV427" s="831"/>
      <c r="DW427" s="826"/>
    </row>
    <row r="428" spans="2:127" x14ac:dyDescent="0.2">
      <c r="B428" s="699"/>
      <c r="C428" s="700"/>
      <c r="D428" s="701"/>
      <c r="E428" s="701"/>
      <c r="F428" s="701"/>
      <c r="G428" s="701"/>
      <c r="H428" s="701"/>
      <c r="I428" s="701"/>
      <c r="J428" s="701"/>
      <c r="K428" s="701"/>
      <c r="L428" s="701"/>
      <c r="M428" s="701"/>
      <c r="N428" s="701"/>
      <c r="O428" s="701"/>
      <c r="P428" s="701"/>
      <c r="Q428" s="701"/>
      <c r="R428" s="702"/>
      <c r="S428" s="701"/>
      <c r="T428" s="701"/>
      <c r="U428" s="707" t="s">
        <v>772</v>
      </c>
      <c r="V428" s="708" t="s">
        <v>124</v>
      </c>
      <c r="W428" s="779" t="s">
        <v>498</v>
      </c>
      <c r="X428" s="826">
        <v>114.04364068226506</v>
      </c>
      <c r="Y428" s="826">
        <v>228.40280600486849</v>
      </c>
      <c r="Z428" s="826">
        <v>343.4830946458323</v>
      </c>
      <c r="AA428" s="826">
        <v>459.34055032416683</v>
      </c>
      <c r="AB428" s="826">
        <v>575.82124388480497</v>
      </c>
      <c r="AC428" s="826">
        <v>637.01622910576089</v>
      </c>
      <c r="AD428" s="826">
        <v>698.02299184646927</v>
      </c>
      <c r="AE428" s="826">
        <v>758.8151762362719</v>
      </c>
      <c r="AF428" s="826">
        <v>819.37960433983983</v>
      </c>
      <c r="AG428" s="826">
        <v>879.70968718950837</v>
      </c>
      <c r="AH428" s="826">
        <v>879.70968718950837</v>
      </c>
      <c r="AI428" s="826">
        <v>879.70968718950837</v>
      </c>
      <c r="AJ428" s="826">
        <v>879.70968718950837</v>
      </c>
      <c r="AK428" s="826">
        <v>879.70968718950837</v>
      </c>
      <c r="AL428" s="826">
        <v>879.70968718950837</v>
      </c>
      <c r="AM428" s="826">
        <v>879.70968718950837</v>
      </c>
      <c r="AN428" s="826">
        <v>879.70968718950837</v>
      </c>
      <c r="AO428" s="826">
        <v>879.70968718950837</v>
      </c>
      <c r="AP428" s="826">
        <v>879.70968718950837</v>
      </c>
      <c r="AQ428" s="826">
        <v>879.70968718950837</v>
      </c>
      <c r="AR428" s="826">
        <v>879.70968718950837</v>
      </c>
      <c r="AS428" s="826">
        <v>879.70968718950837</v>
      </c>
      <c r="AT428" s="826">
        <v>879.70968718950837</v>
      </c>
      <c r="AU428" s="826">
        <v>879.70968718950837</v>
      </c>
      <c r="AV428" s="826">
        <v>879.70968718950837</v>
      </c>
      <c r="AW428" s="826">
        <v>879.70968718950837</v>
      </c>
      <c r="AX428" s="826">
        <v>879.70968718950837</v>
      </c>
      <c r="AY428" s="826">
        <v>879.70968718950837</v>
      </c>
      <c r="AZ428" s="826">
        <v>879.70968718950837</v>
      </c>
      <c r="BA428" s="826">
        <v>879.70968718950837</v>
      </c>
      <c r="BB428" s="826">
        <v>879.70968718950837</v>
      </c>
      <c r="BC428" s="826">
        <v>879.70968718950837</v>
      </c>
      <c r="BD428" s="826">
        <v>879.70968718950837</v>
      </c>
      <c r="BE428" s="826">
        <v>879.70968718950837</v>
      </c>
      <c r="BF428" s="826">
        <v>879.70968718950837</v>
      </c>
      <c r="BG428" s="826">
        <v>879.70968718950837</v>
      </c>
      <c r="BH428" s="826">
        <v>879.70968718950837</v>
      </c>
      <c r="BI428" s="826">
        <v>879.70968718950837</v>
      </c>
      <c r="BJ428" s="826">
        <v>879.70968718950837</v>
      </c>
      <c r="BK428" s="826">
        <v>879.70968718950837</v>
      </c>
      <c r="BL428" s="826">
        <v>879.70968718950837</v>
      </c>
      <c r="BM428" s="826">
        <v>879.70968718950837</v>
      </c>
      <c r="BN428" s="826">
        <v>879.70968718950837</v>
      </c>
      <c r="BO428" s="826">
        <v>879.70968718950837</v>
      </c>
      <c r="BP428" s="826">
        <v>879.70968718950837</v>
      </c>
      <c r="BQ428" s="826">
        <v>879.70968718950837</v>
      </c>
      <c r="BR428" s="826">
        <v>879.70968718950837</v>
      </c>
      <c r="BS428" s="826">
        <v>879.70968718950837</v>
      </c>
      <c r="BT428" s="826">
        <v>879.70968718950837</v>
      </c>
      <c r="BU428" s="826">
        <v>879.70968718950837</v>
      </c>
      <c r="BV428" s="826">
        <v>879.70968718950837</v>
      </c>
      <c r="BW428" s="826">
        <v>879.70968718950837</v>
      </c>
      <c r="BX428" s="826">
        <v>879.70968718950837</v>
      </c>
      <c r="BY428" s="826">
        <v>879.70968718950837</v>
      </c>
      <c r="BZ428" s="826">
        <v>879.70968718950837</v>
      </c>
      <c r="CA428" s="826">
        <v>879.70968718950837</v>
      </c>
      <c r="CB428" s="826">
        <v>879.70968718950837</v>
      </c>
      <c r="CC428" s="826">
        <v>879.70968718950837</v>
      </c>
      <c r="CD428" s="826">
        <v>879.70968718950837</v>
      </c>
      <c r="CE428" s="831">
        <v>879.70968718950837</v>
      </c>
      <c r="CF428" s="831">
        <v>879.70968718950837</v>
      </c>
      <c r="CG428" s="831">
        <v>879.70968718950837</v>
      </c>
      <c r="CH428" s="831">
        <v>879.70968718950837</v>
      </c>
      <c r="CI428" s="831">
        <v>879.70968718950837</v>
      </c>
      <c r="CJ428" s="831">
        <v>879.70968718950837</v>
      </c>
      <c r="CK428" s="831">
        <v>879.70968718950837</v>
      </c>
      <c r="CL428" s="831">
        <v>879.70968718950837</v>
      </c>
      <c r="CM428" s="831">
        <v>879.70968718950837</v>
      </c>
      <c r="CN428" s="831">
        <v>879.70968718950837</v>
      </c>
      <c r="CO428" s="831">
        <v>879.70968718950837</v>
      </c>
      <c r="CP428" s="831">
        <v>879.70968718950837</v>
      </c>
      <c r="CQ428" s="831">
        <v>879.70968718950837</v>
      </c>
      <c r="CR428" s="831">
        <v>879.70968718950837</v>
      </c>
      <c r="CS428" s="831">
        <v>879.70968718950837</v>
      </c>
      <c r="CT428" s="831">
        <v>879.70968718950837</v>
      </c>
      <c r="CU428" s="831">
        <v>879.70968718950837</v>
      </c>
      <c r="CV428" s="831">
        <v>879.70968718950837</v>
      </c>
      <c r="CW428" s="831">
        <v>879.70968718950837</v>
      </c>
      <c r="CX428" s="831">
        <v>879.70968718950837</v>
      </c>
      <c r="CY428" s="832">
        <v>879.70968718950837</v>
      </c>
      <c r="CZ428" s="831"/>
      <c r="DA428" s="831"/>
      <c r="DB428" s="831"/>
      <c r="DC428" s="831"/>
      <c r="DD428" s="831"/>
      <c r="DE428" s="831"/>
      <c r="DF428" s="831"/>
      <c r="DG428" s="831"/>
      <c r="DH428" s="831"/>
      <c r="DI428" s="831"/>
      <c r="DJ428" s="831"/>
      <c r="DK428" s="831"/>
      <c r="DL428" s="831"/>
      <c r="DM428" s="831"/>
      <c r="DN428" s="831"/>
      <c r="DO428" s="831"/>
      <c r="DP428" s="831"/>
      <c r="DQ428" s="831"/>
      <c r="DR428" s="831"/>
      <c r="DS428" s="831"/>
      <c r="DT428" s="831"/>
      <c r="DU428" s="831"/>
      <c r="DV428" s="831"/>
      <c r="DW428" s="826"/>
    </row>
    <row r="429" spans="2:127" x14ac:dyDescent="0.2">
      <c r="B429" s="703"/>
      <c r="C429" s="827"/>
      <c r="D429" s="809"/>
      <c r="E429" s="809"/>
      <c r="F429" s="809"/>
      <c r="G429" s="809"/>
      <c r="H429" s="809"/>
      <c r="I429" s="809"/>
      <c r="J429" s="809"/>
      <c r="K429" s="809"/>
      <c r="L429" s="809"/>
      <c r="M429" s="809"/>
      <c r="N429" s="809"/>
      <c r="O429" s="809"/>
      <c r="P429" s="809"/>
      <c r="Q429" s="809"/>
      <c r="R429" s="828"/>
      <c r="S429" s="809"/>
      <c r="T429" s="809"/>
      <c r="U429" s="707" t="s">
        <v>500</v>
      </c>
      <c r="V429" s="708" t="s">
        <v>124</v>
      </c>
      <c r="W429" s="709" t="s">
        <v>498</v>
      </c>
      <c r="X429" s="826"/>
      <c r="Y429" s="826">
        <v>50</v>
      </c>
      <c r="Z429" s="826">
        <v>50</v>
      </c>
      <c r="AA429" s="826">
        <v>50</v>
      </c>
      <c r="AB429" s="826">
        <v>50</v>
      </c>
      <c r="AC429" s="826">
        <v>50</v>
      </c>
      <c r="AD429" s="826">
        <v>50</v>
      </c>
      <c r="AE429" s="826">
        <v>50</v>
      </c>
      <c r="AF429" s="826">
        <v>50</v>
      </c>
      <c r="AG429" s="826">
        <v>50</v>
      </c>
      <c r="AH429" s="826">
        <v>50</v>
      </c>
      <c r="AI429" s="826">
        <v>50</v>
      </c>
      <c r="AJ429" s="826">
        <v>50</v>
      </c>
      <c r="AK429" s="826">
        <v>50</v>
      </c>
      <c r="AL429" s="826">
        <v>50</v>
      </c>
      <c r="AM429" s="826">
        <v>50</v>
      </c>
      <c r="AN429" s="826">
        <v>50</v>
      </c>
      <c r="AO429" s="826">
        <v>50</v>
      </c>
      <c r="AP429" s="826">
        <v>50</v>
      </c>
      <c r="AQ429" s="826">
        <v>50</v>
      </c>
      <c r="AR429" s="826">
        <v>50</v>
      </c>
      <c r="AS429" s="826">
        <v>50</v>
      </c>
      <c r="AT429" s="826">
        <v>50</v>
      </c>
      <c r="AU429" s="826">
        <v>50</v>
      </c>
      <c r="AV429" s="826">
        <v>50</v>
      </c>
      <c r="AW429" s="826">
        <v>50</v>
      </c>
      <c r="AX429" s="826">
        <v>50</v>
      </c>
      <c r="AY429" s="826">
        <v>50</v>
      </c>
      <c r="AZ429" s="826">
        <v>50</v>
      </c>
      <c r="BA429" s="826">
        <v>50</v>
      </c>
      <c r="BB429" s="826">
        <v>50</v>
      </c>
      <c r="BC429" s="826">
        <v>50</v>
      </c>
      <c r="BD429" s="826">
        <v>50</v>
      </c>
      <c r="BE429" s="826">
        <v>50</v>
      </c>
      <c r="BF429" s="826">
        <v>50</v>
      </c>
      <c r="BG429" s="826">
        <v>50</v>
      </c>
      <c r="BH429" s="826">
        <v>50</v>
      </c>
      <c r="BI429" s="826">
        <v>50</v>
      </c>
      <c r="BJ429" s="826">
        <v>50</v>
      </c>
      <c r="BK429" s="826">
        <v>50</v>
      </c>
      <c r="BL429" s="826">
        <v>50</v>
      </c>
      <c r="BM429" s="826">
        <v>50</v>
      </c>
      <c r="BN429" s="826">
        <v>50</v>
      </c>
      <c r="BO429" s="826">
        <v>50</v>
      </c>
      <c r="BP429" s="826">
        <v>50</v>
      </c>
      <c r="BQ429" s="826">
        <v>50</v>
      </c>
      <c r="BR429" s="826">
        <v>50</v>
      </c>
      <c r="BS429" s="826">
        <v>50</v>
      </c>
      <c r="BT429" s="826">
        <v>50</v>
      </c>
      <c r="BU429" s="826">
        <v>50</v>
      </c>
      <c r="BV429" s="826">
        <v>50</v>
      </c>
      <c r="BW429" s="826">
        <v>50</v>
      </c>
      <c r="BX429" s="826">
        <v>50</v>
      </c>
      <c r="BY429" s="826">
        <v>50</v>
      </c>
      <c r="BZ429" s="826">
        <v>50</v>
      </c>
      <c r="CA429" s="826">
        <v>50</v>
      </c>
      <c r="CB429" s="826">
        <v>50</v>
      </c>
      <c r="CC429" s="826">
        <v>50</v>
      </c>
      <c r="CD429" s="826">
        <v>50</v>
      </c>
      <c r="CE429" s="831">
        <v>50</v>
      </c>
      <c r="CF429" s="831">
        <v>50</v>
      </c>
      <c r="CG429" s="831">
        <v>50</v>
      </c>
      <c r="CH429" s="831">
        <v>50</v>
      </c>
      <c r="CI429" s="831">
        <v>50</v>
      </c>
      <c r="CJ429" s="831">
        <v>50</v>
      </c>
      <c r="CK429" s="831">
        <v>50</v>
      </c>
      <c r="CL429" s="831">
        <v>50</v>
      </c>
      <c r="CM429" s="831">
        <v>50</v>
      </c>
      <c r="CN429" s="831">
        <v>50</v>
      </c>
      <c r="CO429" s="831">
        <v>50</v>
      </c>
      <c r="CP429" s="831">
        <v>50</v>
      </c>
      <c r="CQ429" s="831">
        <v>50</v>
      </c>
      <c r="CR429" s="831">
        <v>50</v>
      </c>
      <c r="CS429" s="831">
        <v>50</v>
      </c>
      <c r="CT429" s="831">
        <v>50</v>
      </c>
      <c r="CU429" s="831">
        <v>50</v>
      </c>
      <c r="CV429" s="831">
        <v>50</v>
      </c>
      <c r="CW429" s="831">
        <v>50</v>
      </c>
      <c r="CX429" s="831">
        <v>50</v>
      </c>
      <c r="CY429" s="832">
        <v>50</v>
      </c>
      <c r="CZ429" s="831"/>
      <c r="DA429" s="831"/>
      <c r="DB429" s="831"/>
      <c r="DC429" s="831"/>
      <c r="DD429" s="831"/>
      <c r="DE429" s="831"/>
      <c r="DF429" s="831"/>
      <c r="DG429" s="831"/>
      <c r="DH429" s="831"/>
      <c r="DI429" s="831"/>
      <c r="DJ429" s="831"/>
      <c r="DK429" s="831"/>
      <c r="DL429" s="831"/>
      <c r="DM429" s="831"/>
      <c r="DN429" s="831"/>
      <c r="DO429" s="831"/>
      <c r="DP429" s="831"/>
      <c r="DQ429" s="831"/>
      <c r="DR429" s="831"/>
      <c r="DS429" s="831"/>
      <c r="DT429" s="831"/>
      <c r="DU429" s="831"/>
      <c r="DV429" s="831"/>
      <c r="DW429" s="826"/>
    </row>
    <row r="430" spans="2:127" x14ac:dyDescent="0.2">
      <c r="B430" s="704"/>
      <c r="C430" s="705"/>
      <c r="D430" s="651"/>
      <c r="E430" s="651"/>
      <c r="F430" s="651"/>
      <c r="G430" s="651"/>
      <c r="H430" s="651"/>
      <c r="I430" s="651"/>
      <c r="J430" s="651"/>
      <c r="K430" s="651"/>
      <c r="L430" s="651"/>
      <c r="M430" s="651"/>
      <c r="N430" s="651"/>
      <c r="O430" s="651"/>
      <c r="P430" s="651"/>
      <c r="Q430" s="651"/>
      <c r="R430" s="706"/>
      <c r="S430" s="651"/>
      <c r="T430" s="651"/>
      <c r="U430" s="707" t="s">
        <v>501</v>
      </c>
      <c r="V430" s="708" t="s">
        <v>124</v>
      </c>
      <c r="W430" s="709" t="s">
        <v>498</v>
      </c>
      <c r="X430" s="826"/>
      <c r="Y430" s="826"/>
      <c r="Z430" s="826"/>
      <c r="AA430" s="826"/>
      <c r="AB430" s="826"/>
      <c r="AC430" s="826"/>
      <c r="AD430" s="826"/>
      <c r="AE430" s="826"/>
      <c r="AF430" s="826"/>
      <c r="AG430" s="826"/>
      <c r="AH430" s="826"/>
      <c r="AI430" s="826"/>
      <c r="AJ430" s="826"/>
      <c r="AK430" s="826"/>
      <c r="AL430" s="826"/>
      <c r="AM430" s="826"/>
      <c r="AN430" s="826"/>
      <c r="AO430" s="826"/>
      <c r="AP430" s="826"/>
      <c r="AQ430" s="826"/>
      <c r="AR430" s="826"/>
      <c r="AS430" s="826"/>
      <c r="AT430" s="826"/>
      <c r="AU430" s="826"/>
      <c r="AV430" s="826"/>
      <c r="AW430" s="826"/>
      <c r="AX430" s="826"/>
      <c r="AY430" s="826"/>
      <c r="AZ430" s="826"/>
      <c r="BA430" s="826"/>
      <c r="BB430" s="826"/>
      <c r="BC430" s="826"/>
      <c r="BD430" s="826"/>
      <c r="BE430" s="826"/>
      <c r="BF430" s="826"/>
      <c r="BG430" s="826"/>
      <c r="BH430" s="826"/>
      <c r="BI430" s="826"/>
      <c r="BJ430" s="826"/>
      <c r="BK430" s="826"/>
      <c r="BL430" s="826"/>
      <c r="BM430" s="826"/>
      <c r="BN430" s="826"/>
      <c r="BO430" s="826"/>
      <c r="BP430" s="826"/>
      <c r="BQ430" s="826"/>
      <c r="BR430" s="826"/>
      <c r="BS430" s="826"/>
      <c r="BT430" s="826"/>
      <c r="BU430" s="826"/>
      <c r="BV430" s="826"/>
      <c r="BW430" s="826"/>
      <c r="BX430" s="826"/>
      <c r="BY430" s="826"/>
      <c r="BZ430" s="826"/>
      <c r="CA430" s="826"/>
      <c r="CB430" s="826"/>
      <c r="CC430" s="826"/>
      <c r="CD430" s="826"/>
      <c r="CE430" s="826"/>
      <c r="CF430" s="826"/>
      <c r="CG430" s="826"/>
      <c r="CH430" s="826"/>
      <c r="CI430" s="826"/>
      <c r="CJ430" s="826"/>
      <c r="CK430" s="826"/>
      <c r="CL430" s="826"/>
      <c r="CM430" s="826"/>
      <c r="CN430" s="826"/>
      <c r="CO430" s="826"/>
      <c r="CP430" s="826"/>
      <c r="CQ430" s="826"/>
      <c r="CR430" s="826"/>
      <c r="CS430" s="826"/>
      <c r="CT430" s="826"/>
      <c r="CU430" s="826"/>
      <c r="CV430" s="826"/>
      <c r="CW430" s="826"/>
      <c r="CX430" s="826"/>
      <c r="CY430" s="832"/>
      <c r="CZ430" s="831"/>
      <c r="DA430" s="826"/>
      <c r="DB430" s="826"/>
      <c r="DC430" s="826"/>
      <c r="DD430" s="826"/>
      <c r="DE430" s="826"/>
      <c r="DF430" s="826"/>
      <c r="DG430" s="826"/>
      <c r="DH430" s="826"/>
      <c r="DI430" s="826"/>
      <c r="DJ430" s="826"/>
      <c r="DK430" s="826"/>
      <c r="DL430" s="826"/>
      <c r="DM430" s="826"/>
      <c r="DN430" s="826"/>
      <c r="DO430" s="826"/>
      <c r="DP430" s="826"/>
      <c r="DQ430" s="826"/>
      <c r="DR430" s="826"/>
      <c r="DS430" s="826"/>
      <c r="DT430" s="826"/>
      <c r="DU430" s="826"/>
      <c r="DV430" s="826"/>
      <c r="DW430" s="826"/>
    </row>
    <row r="431" spans="2:127" x14ac:dyDescent="0.2">
      <c r="B431" s="704"/>
      <c r="C431" s="705"/>
      <c r="D431" s="651"/>
      <c r="E431" s="651"/>
      <c r="F431" s="651"/>
      <c r="G431" s="651"/>
      <c r="H431" s="651"/>
      <c r="I431" s="651"/>
      <c r="J431" s="651"/>
      <c r="K431" s="651"/>
      <c r="L431" s="651"/>
      <c r="M431" s="651"/>
      <c r="N431" s="651"/>
      <c r="O431" s="651"/>
      <c r="P431" s="651"/>
      <c r="Q431" s="651"/>
      <c r="R431" s="706"/>
      <c r="S431" s="651"/>
      <c r="T431" s="651"/>
      <c r="U431" s="710" t="s">
        <v>502</v>
      </c>
      <c r="V431" s="711" t="s">
        <v>124</v>
      </c>
      <c r="W431" s="709" t="s">
        <v>498</v>
      </c>
      <c r="X431" s="826"/>
      <c r="Y431" s="826"/>
      <c r="Z431" s="826"/>
      <c r="AA431" s="826"/>
      <c r="AB431" s="826"/>
      <c r="AC431" s="826"/>
      <c r="AD431" s="826"/>
      <c r="AE431" s="826"/>
      <c r="AF431" s="826"/>
      <c r="AG431" s="826"/>
      <c r="AH431" s="826"/>
      <c r="AI431" s="826"/>
      <c r="AJ431" s="826"/>
      <c r="AK431" s="826"/>
      <c r="AL431" s="826"/>
      <c r="AM431" s="826"/>
      <c r="AN431" s="826"/>
      <c r="AO431" s="826"/>
      <c r="AP431" s="826"/>
      <c r="AQ431" s="826"/>
      <c r="AR431" s="826"/>
      <c r="AS431" s="826"/>
      <c r="AT431" s="826"/>
      <c r="AU431" s="826"/>
      <c r="AV431" s="826"/>
      <c r="AW431" s="826"/>
      <c r="AX431" s="826"/>
      <c r="AY431" s="826"/>
      <c r="AZ431" s="826"/>
      <c r="BA431" s="826"/>
      <c r="BB431" s="826"/>
      <c r="BC431" s="826"/>
      <c r="BD431" s="826"/>
      <c r="BE431" s="826"/>
      <c r="BF431" s="826"/>
      <c r="BG431" s="826"/>
      <c r="BH431" s="826"/>
      <c r="BI431" s="826"/>
      <c r="BJ431" s="826"/>
      <c r="BK431" s="826"/>
      <c r="BL431" s="826"/>
      <c r="BM431" s="826"/>
      <c r="BN431" s="826"/>
      <c r="BO431" s="826"/>
      <c r="BP431" s="826"/>
      <c r="BQ431" s="826"/>
      <c r="BR431" s="826"/>
      <c r="BS431" s="826"/>
      <c r="BT431" s="826"/>
      <c r="BU431" s="826"/>
      <c r="BV431" s="826"/>
      <c r="BW431" s="826"/>
      <c r="BX431" s="826"/>
      <c r="BY431" s="826"/>
      <c r="BZ431" s="826"/>
      <c r="CA431" s="826"/>
      <c r="CB431" s="826"/>
      <c r="CC431" s="826"/>
      <c r="CD431" s="826"/>
      <c r="CE431" s="826"/>
      <c r="CF431" s="826"/>
      <c r="CG431" s="826"/>
      <c r="CH431" s="826"/>
      <c r="CI431" s="826"/>
      <c r="CJ431" s="826"/>
      <c r="CK431" s="826"/>
      <c r="CL431" s="826"/>
      <c r="CM431" s="826"/>
      <c r="CN431" s="826"/>
      <c r="CO431" s="826"/>
      <c r="CP431" s="826"/>
      <c r="CQ431" s="826"/>
      <c r="CR431" s="826"/>
      <c r="CS431" s="826"/>
      <c r="CT431" s="826"/>
      <c r="CU431" s="826"/>
      <c r="CV431" s="826"/>
      <c r="CW431" s="826"/>
      <c r="CX431" s="826"/>
      <c r="CY431" s="832"/>
      <c r="CZ431" s="831"/>
      <c r="DA431" s="826"/>
      <c r="DB431" s="826"/>
      <c r="DC431" s="826"/>
      <c r="DD431" s="826"/>
      <c r="DE431" s="826"/>
      <c r="DF431" s="826"/>
      <c r="DG431" s="826"/>
      <c r="DH431" s="826"/>
      <c r="DI431" s="826"/>
      <c r="DJ431" s="826"/>
      <c r="DK431" s="826"/>
      <c r="DL431" s="826"/>
      <c r="DM431" s="826"/>
      <c r="DN431" s="826"/>
      <c r="DO431" s="826"/>
      <c r="DP431" s="826"/>
      <c r="DQ431" s="826"/>
      <c r="DR431" s="826"/>
      <c r="DS431" s="826"/>
      <c r="DT431" s="826"/>
      <c r="DU431" s="826"/>
      <c r="DV431" s="826"/>
      <c r="DW431" s="826"/>
    </row>
    <row r="432" spans="2:127" x14ac:dyDescent="0.2">
      <c r="B432" s="704"/>
      <c r="C432" s="705"/>
      <c r="D432" s="651"/>
      <c r="E432" s="651"/>
      <c r="F432" s="651"/>
      <c r="G432" s="651"/>
      <c r="H432" s="651"/>
      <c r="I432" s="651"/>
      <c r="J432" s="651"/>
      <c r="K432" s="651"/>
      <c r="L432" s="651"/>
      <c r="M432" s="651"/>
      <c r="N432" s="651"/>
      <c r="O432" s="651"/>
      <c r="P432" s="651"/>
      <c r="Q432" s="651"/>
      <c r="R432" s="706"/>
      <c r="S432" s="651"/>
      <c r="T432" s="651"/>
      <c r="U432" s="707" t="s">
        <v>503</v>
      </c>
      <c r="V432" s="708" t="s">
        <v>124</v>
      </c>
      <c r="W432" s="709" t="s">
        <v>498</v>
      </c>
      <c r="X432" s="826"/>
      <c r="Y432" s="826"/>
      <c r="Z432" s="826"/>
      <c r="AA432" s="826"/>
      <c r="AB432" s="826"/>
      <c r="AC432" s="826"/>
      <c r="AD432" s="826"/>
      <c r="AE432" s="826"/>
      <c r="AF432" s="826"/>
      <c r="AG432" s="826"/>
      <c r="AH432" s="826"/>
      <c r="AI432" s="826"/>
      <c r="AJ432" s="826"/>
      <c r="AK432" s="826"/>
      <c r="AL432" s="826"/>
      <c r="AM432" s="826"/>
      <c r="AN432" s="826"/>
      <c r="AO432" s="826"/>
      <c r="AP432" s="826"/>
      <c r="AQ432" s="826"/>
      <c r="AR432" s="826"/>
      <c r="AS432" s="826"/>
      <c r="AT432" s="826"/>
      <c r="AU432" s="826"/>
      <c r="AV432" s="826"/>
      <c r="AW432" s="826"/>
      <c r="AX432" s="826"/>
      <c r="AY432" s="826"/>
      <c r="AZ432" s="826"/>
      <c r="BA432" s="826"/>
      <c r="BB432" s="826"/>
      <c r="BC432" s="826"/>
      <c r="BD432" s="826"/>
      <c r="BE432" s="826"/>
      <c r="BF432" s="826"/>
      <c r="BG432" s="826"/>
      <c r="BH432" s="826"/>
      <c r="BI432" s="826"/>
      <c r="BJ432" s="826"/>
      <c r="BK432" s="826"/>
      <c r="BL432" s="826"/>
      <c r="BM432" s="826"/>
      <c r="BN432" s="826"/>
      <c r="BO432" s="826"/>
      <c r="BP432" s="826"/>
      <c r="BQ432" s="826"/>
      <c r="BR432" s="826"/>
      <c r="BS432" s="826"/>
      <c r="BT432" s="826"/>
      <c r="BU432" s="826"/>
      <c r="BV432" s="826"/>
      <c r="BW432" s="826"/>
      <c r="BX432" s="826"/>
      <c r="BY432" s="826"/>
      <c r="BZ432" s="826"/>
      <c r="CA432" s="826"/>
      <c r="CB432" s="826"/>
      <c r="CC432" s="826"/>
      <c r="CD432" s="826"/>
      <c r="CE432" s="826"/>
      <c r="CF432" s="826"/>
      <c r="CG432" s="826"/>
      <c r="CH432" s="826"/>
      <c r="CI432" s="826"/>
      <c r="CJ432" s="826"/>
      <c r="CK432" s="826"/>
      <c r="CL432" s="826"/>
      <c r="CM432" s="826"/>
      <c r="CN432" s="826"/>
      <c r="CO432" s="826"/>
      <c r="CP432" s="826"/>
      <c r="CQ432" s="826"/>
      <c r="CR432" s="826"/>
      <c r="CS432" s="826"/>
      <c r="CT432" s="826"/>
      <c r="CU432" s="826"/>
      <c r="CV432" s="826"/>
      <c r="CW432" s="826"/>
      <c r="CX432" s="826"/>
      <c r="CY432" s="832"/>
      <c r="CZ432" s="831"/>
      <c r="DA432" s="826"/>
      <c r="DB432" s="826"/>
      <c r="DC432" s="826"/>
      <c r="DD432" s="826"/>
      <c r="DE432" s="826"/>
      <c r="DF432" s="826"/>
      <c r="DG432" s="826"/>
      <c r="DH432" s="826"/>
      <c r="DI432" s="826"/>
      <c r="DJ432" s="826"/>
      <c r="DK432" s="826"/>
      <c r="DL432" s="826"/>
      <c r="DM432" s="826"/>
      <c r="DN432" s="826"/>
      <c r="DO432" s="826"/>
      <c r="DP432" s="826"/>
      <c r="DQ432" s="826"/>
      <c r="DR432" s="826"/>
      <c r="DS432" s="826"/>
      <c r="DT432" s="826"/>
      <c r="DU432" s="826"/>
      <c r="DV432" s="826"/>
      <c r="DW432" s="826"/>
    </row>
    <row r="433" spans="2:127" x14ac:dyDescent="0.2">
      <c r="B433" s="829"/>
      <c r="C433" s="705"/>
      <c r="D433" s="651"/>
      <c r="E433" s="651"/>
      <c r="F433" s="651"/>
      <c r="G433" s="651"/>
      <c r="H433" s="651"/>
      <c r="I433" s="651"/>
      <c r="J433" s="651"/>
      <c r="K433" s="651"/>
      <c r="L433" s="651"/>
      <c r="M433" s="651"/>
      <c r="N433" s="651"/>
      <c r="O433" s="651"/>
      <c r="P433" s="651"/>
      <c r="Q433" s="651"/>
      <c r="R433" s="706"/>
      <c r="S433" s="651"/>
      <c r="T433" s="651"/>
      <c r="U433" s="707" t="s">
        <v>504</v>
      </c>
      <c r="V433" s="708" t="s">
        <v>124</v>
      </c>
      <c r="W433" s="709" t="s">
        <v>498</v>
      </c>
      <c r="X433" s="826"/>
      <c r="Y433" s="826"/>
      <c r="Z433" s="826"/>
      <c r="AA433" s="826"/>
      <c r="AB433" s="826"/>
      <c r="AC433" s="826"/>
      <c r="AD433" s="826"/>
      <c r="AE433" s="826"/>
      <c r="AF433" s="826"/>
      <c r="AG433" s="826"/>
      <c r="AH433" s="826"/>
      <c r="AI433" s="826"/>
      <c r="AJ433" s="826"/>
      <c r="AK433" s="826"/>
      <c r="AL433" s="826"/>
      <c r="AM433" s="826"/>
      <c r="AN433" s="826"/>
      <c r="AO433" s="826"/>
      <c r="AP433" s="826"/>
      <c r="AQ433" s="826"/>
      <c r="AR433" s="826"/>
      <c r="AS433" s="826"/>
      <c r="AT433" s="826"/>
      <c r="AU433" s="826"/>
      <c r="AV433" s="826"/>
      <c r="AW433" s="826"/>
      <c r="AX433" s="826"/>
      <c r="AY433" s="826"/>
      <c r="AZ433" s="826"/>
      <c r="BA433" s="826"/>
      <c r="BB433" s="826"/>
      <c r="BC433" s="826"/>
      <c r="BD433" s="826"/>
      <c r="BE433" s="826"/>
      <c r="BF433" s="826"/>
      <c r="BG433" s="826"/>
      <c r="BH433" s="826"/>
      <c r="BI433" s="826"/>
      <c r="BJ433" s="826"/>
      <c r="BK433" s="826"/>
      <c r="BL433" s="826"/>
      <c r="BM433" s="826"/>
      <c r="BN433" s="826"/>
      <c r="BO433" s="826"/>
      <c r="BP433" s="826"/>
      <c r="BQ433" s="826"/>
      <c r="BR433" s="826"/>
      <c r="BS433" s="826"/>
      <c r="BT433" s="826"/>
      <c r="BU433" s="826"/>
      <c r="BV433" s="826"/>
      <c r="BW433" s="826"/>
      <c r="BX433" s="826"/>
      <c r="BY433" s="826"/>
      <c r="BZ433" s="826"/>
      <c r="CA433" s="826"/>
      <c r="CB433" s="826"/>
      <c r="CC433" s="826"/>
      <c r="CD433" s="826"/>
      <c r="CE433" s="826"/>
      <c r="CF433" s="826"/>
      <c r="CG433" s="826"/>
      <c r="CH433" s="826"/>
      <c r="CI433" s="826"/>
      <c r="CJ433" s="826"/>
      <c r="CK433" s="826"/>
      <c r="CL433" s="826"/>
      <c r="CM433" s="826"/>
      <c r="CN433" s="826"/>
      <c r="CO433" s="826"/>
      <c r="CP433" s="826"/>
      <c r="CQ433" s="826"/>
      <c r="CR433" s="826"/>
      <c r="CS433" s="826"/>
      <c r="CT433" s="826"/>
      <c r="CU433" s="826"/>
      <c r="CV433" s="826"/>
      <c r="CW433" s="826"/>
      <c r="CX433" s="826"/>
      <c r="CY433" s="832"/>
      <c r="CZ433" s="831"/>
      <c r="DA433" s="826"/>
      <c r="DB433" s="826"/>
      <c r="DC433" s="826"/>
      <c r="DD433" s="826"/>
      <c r="DE433" s="826"/>
      <c r="DF433" s="826"/>
      <c r="DG433" s="826"/>
      <c r="DH433" s="826"/>
      <c r="DI433" s="826"/>
      <c r="DJ433" s="826"/>
      <c r="DK433" s="826"/>
      <c r="DL433" s="826"/>
      <c r="DM433" s="826"/>
      <c r="DN433" s="826"/>
      <c r="DO433" s="826"/>
      <c r="DP433" s="826"/>
      <c r="DQ433" s="826"/>
      <c r="DR433" s="826"/>
      <c r="DS433" s="826"/>
      <c r="DT433" s="826"/>
      <c r="DU433" s="826"/>
      <c r="DV433" s="826"/>
      <c r="DW433" s="826"/>
    </row>
    <row r="434" spans="2:127" x14ac:dyDescent="0.2">
      <c r="B434" s="829"/>
      <c r="C434" s="705"/>
      <c r="D434" s="651"/>
      <c r="E434" s="651"/>
      <c r="F434" s="651"/>
      <c r="G434" s="651"/>
      <c r="H434" s="651"/>
      <c r="I434" s="651"/>
      <c r="J434" s="651"/>
      <c r="K434" s="651"/>
      <c r="L434" s="651"/>
      <c r="M434" s="651"/>
      <c r="N434" s="651"/>
      <c r="O434" s="651"/>
      <c r="P434" s="651"/>
      <c r="Q434" s="651"/>
      <c r="R434" s="706"/>
      <c r="S434" s="651"/>
      <c r="T434" s="651"/>
      <c r="U434" s="707" t="s">
        <v>505</v>
      </c>
      <c r="V434" s="708" t="s">
        <v>124</v>
      </c>
      <c r="W434" s="709" t="s">
        <v>498</v>
      </c>
      <c r="X434" s="826"/>
      <c r="Y434" s="826"/>
      <c r="Z434" s="826"/>
      <c r="AA434" s="826"/>
      <c r="AB434" s="826"/>
      <c r="AC434" s="826"/>
      <c r="AD434" s="826"/>
      <c r="AE434" s="826"/>
      <c r="AF434" s="826"/>
      <c r="AG434" s="826"/>
      <c r="AH434" s="826"/>
      <c r="AI434" s="826"/>
      <c r="AJ434" s="826"/>
      <c r="AK434" s="826"/>
      <c r="AL434" s="826"/>
      <c r="AM434" s="826"/>
      <c r="AN434" s="826"/>
      <c r="AO434" s="826"/>
      <c r="AP434" s="826"/>
      <c r="AQ434" s="826"/>
      <c r="AR434" s="826"/>
      <c r="AS434" s="826"/>
      <c r="AT434" s="826"/>
      <c r="AU434" s="826"/>
      <c r="AV434" s="826"/>
      <c r="AW434" s="826"/>
      <c r="AX434" s="826"/>
      <c r="AY434" s="826"/>
      <c r="AZ434" s="826"/>
      <c r="BA434" s="826"/>
      <c r="BB434" s="826"/>
      <c r="BC434" s="826"/>
      <c r="BD434" s="826"/>
      <c r="BE434" s="826"/>
      <c r="BF434" s="826"/>
      <c r="BG434" s="826"/>
      <c r="BH434" s="826"/>
      <c r="BI434" s="826"/>
      <c r="BJ434" s="826"/>
      <c r="BK434" s="826"/>
      <c r="BL434" s="826"/>
      <c r="BM434" s="826"/>
      <c r="BN434" s="826"/>
      <c r="BO434" s="826"/>
      <c r="BP434" s="826"/>
      <c r="BQ434" s="826"/>
      <c r="BR434" s="826"/>
      <c r="BS434" s="826"/>
      <c r="BT434" s="826"/>
      <c r="BU434" s="826"/>
      <c r="BV434" s="826"/>
      <c r="BW434" s="826"/>
      <c r="BX434" s="826"/>
      <c r="BY434" s="826"/>
      <c r="BZ434" s="826"/>
      <c r="CA434" s="826"/>
      <c r="CB434" s="826"/>
      <c r="CC434" s="826"/>
      <c r="CD434" s="826"/>
      <c r="CE434" s="826"/>
      <c r="CF434" s="826"/>
      <c r="CG434" s="826"/>
      <c r="CH434" s="826"/>
      <c r="CI434" s="826"/>
      <c r="CJ434" s="826"/>
      <c r="CK434" s="826"/>
      <c r="CL434" s="826"/>
      <c r="CM434" s="826"/>
      <c r="CN434" s="826"/>
      <c r="CO434" s="826"/>
      <c r="CP434" s="826"/>
      <c r="CQ434" s="826"/>
      <c r="CR434" s="826"/>
      <c r="CS434" s="826"/>
      <c r="CT434" s="826"/>
      <c r="CU434" s="826"/>
      <c r="CV434" s="826"/>
      <c r="CW434" s="826"/>
      <c r="CX434" s="826"/>
      <c r="CY434" s="832"/>
      <c r="CZ434" s="831"/>
      <c r="DA434" s="826"/>
      <c r="DB434" s="826"/>
      <c r="DC434" s="826"/>
      <c r="DD434" s="826"/>
      <c r="DE434" s="826"/>
      <c r="DF434" s="826"/>
      <c r="DG434" s="826"/>
      <c r="DH434" s="826"/>
      <c r="DI434" s="826"/>
      <c r="DJ434" s="826"/>
      <c r="DK434" s="826"/>
      <c r="DL434" s="826"/>
      <c r="DM434" s="826"/>
      <c r="DN434" s="826"/>
      <c r="DO434" s="826"/>
      <c r="DP434" s="826"/>
      <c r="DQ434" s="826"/>
      <c r="DR434" s="826"/>
      <c r="DS434" s="826"/>
      <c r="DT434" s="826"/>
      <c r="DU434" s="826"/>
      <c r="DV434" s="826"/>
      <c r="DW434" s="826"/>
    </row>
    <row r="435" spans="2:127" x14ac:dyDescent="0.2">
      <c r="B435" s="829"/>
      <c r="C435" s="705"/>
      <c r="D435" s="651"/>
      <c r="E435" s="651"/>
      <c r="F435" s="651"/>
      <c r="G435" s="651"/>
      <c r="H435" s="651"/>
      <c r="I435" s="651"/>
      <c r="J435" s="651"/>
      <c r="K435" s="651"/>
      <c r="L435" s="651"/>
      <c r="M435" s="651"/>
      <c r="N435" s="651"/>
      <c r="O435" s="651"/>
      <c r="P435" s="651"/>
      <c r="Q435" s="651"/>
      <c r="R435" s="706"/>
      <c r="S435" s="651"/>
      <c r="T435" s="651"/>
      <c r="U435" s="707" t="s">
        <v>506</v>
      </c>
      <c r="V435" s="708" t="s">
        <v>124</v>
      </c>
      <c r="W435" s="709" t="s">
        <v>498</v>
      </c>
      <c r="X435" s="826"/>
      <c r="Y435" s="826"/>
      <c r="Z435" s="826"/>
      <c r="AA435" s="826"/>
      <c r="AB435" s="826"/>
      <c r="AC435" s="826"/>
      <c r="AD435" s="826"/>
      <c r="AE435" s="826"/>
      <c r="AF435" s="826"/>
      <c r="AG435" s="826"/>
      <c r="AH435" s="826"/>
      <c r="AI435" s="826"/>
      <c r="AJ435" s="826"/>
      <c r="AK435" s="826"/>
      <c r="AL435" s="826"/>
      <c r="AM435" s="826"/>
      <c r="AN435" s="826"/>
      <c r="AO435" s="826"/>
      <c r="AP435" s="826"/>
      <c r="AQ435" s="826"/>
      <c r="AR435" s="826"/>
      <c r="AS435" s="826"/>
      <c r="AT435" s="826"/>
      <c r="AU435" s="826"/>
      <c r="AV435" s="826"/>
      <c r="AW435" s="826"/>
      <c r="AX435" s="826"/>
      <c r="AY435" s="826"/>
      <c r="AZ435" s="826"/>
      <c r="BA435" s="826"/>
      <c r="BB435" s="826"/>
      <c r="BC435" s="826"/>
      <c r="BD435" s="826"/>
      <c r="BE435" s="826"/>
      <c r="BF435" s="826"/>
      <c r="BG435" s="826"/>
      <c r="BH435" s="826"/>
      <c r="BI435" s="826"/>
      <c r="BJ435" s="826"/>
      <c r="BK435" s="826"/>
      <c r="BL435" s="826"/>
      <c r="BM435" s="826"/>
      <c r="BN435" s="826"/>
      <c r="BO435" s="826"/>
      <c r="BP435" s="826"/>
      <c r="BQ435" s="826"/>
      <c r="BR435" s="826"/>
      <c r="BS435" s="826"/>
      <c r="BT435" s="826"/>
      <c r="BU435" s="826"/>
      <c r="BV435" s="826"/>
      <c r="BW435" s="826"/>
      <c r="BX435" s="826"/>
      <c r="BY435" s="826"/>
      <c r="BZ435" s="826"/>
      <c r="CA435" s="826"/>
      <c r="CB435" s="826"/>
      <c r="CC435" s="826"/>
      <c r="CD435" s="826"/>
      <c r="CE435" s="826"/>
      <c r="CF435" s="826"/>
      <c r="CG435" s="826"/>
      <c r="CH435" s="826"/>
      <c r="CI435" s="826"/>
      <c r="CJ435" s="826"/>
      <c r="CK435" s="826"/>
      <c r="CL435" s="826"/>
      <c r="CM435" s="826"/>
      <c r="CN435" s="826"/>
      <c r="CO435" s="826"/>
      <c r="CP435" s="826"/>
      <c r="CQ435" s="826"/>
      <c r="CR435" s="826"/>
      <c r="CS435" s="826"/>
      <c r="CT435" s="826"/>
      <c r="CU435" s="826"/>
      <c r="CV435" s="826"/>
      <c r="CW435" s="826"/>
      <c r="CX435" s="826"/>
      <c r="CY435" s="832"/>
      <c r="CZ435" s="831"/>
      <c r="DA435" s="826"/>
      <c r="DB435" s="826"/>
      <c r="DC435" s="826"/>
      <c r="DD435" s="826"/>
      <c r="DE435" s="826"/>
      <c r="DF435" s="826"/>
      <c r="DG435" s="826"/>
      <c r="DH435" s="826"/>
      <c r="DI435" s="826"/>
      <c r="DJ435" s="826"/>
      <c r="DK435" s="826"/>
      <c r="DL435" s="826"/>
      <c r="DM435" s="826"/>
      <c r="DN435" s="826"/>
      <c r="DO435" s="826"/>
      <c r="DP435" s="826"/>
      <c r="DQ435" s="826"/>
      <c r="DR435" s="826"/>
      <c r="DS435" s="826"/>
      <c r="DT435" s="826"/>
      <c r="DU435" s="826"/>
      <c r="DV435" s="826"/>
      <c r="DW435" s="826"/>
    </row>
    <row r="436" spans="2:127" x14ac:dyDescent="0.2">
      <c r="B436" s="829"/>
      <c r="C436" s="705"/>
      <c r="D436" s="651"/>
      <c r="E436" s="651"/>
      <c r="F436" s="651"/>
      <c r="G436" s="651"/>
      <c r="H436" s="651"/>
      <c r="I436" s="651"/>
      <c r="J436" s="651"/>
      <c r="K436" s="651"/>
      <c r="L436" s="651"/>
      <c r="M436" s="651"/>
      <c r="N436" s="651"/>
      <c r="O436" s="651"/>
      <c r="P436" s="651"/>
      <c r="Q436" s="651"/>
      <c r="R436" s="706"/>
      <c r="S436" s="651"/>
      <c r="T436" s="651"/>
      <c r="U436" s="712" t="s">
        <v>507</v>
      </c>
      <c r="V436" s="708" t="s">
        <v>124</v>
      </c>
      <c r="W436" s="709" t="s">
        <v>498</v>
      </c>
      <c r="X436" s="833"/>
      <c r="Y436" s="833"/>
      <c r="Z436" s="833"/>
      <c r="AA436" s="833"/>
      <c r="AB436" s="833"/>
      <c r="AC436" s="833"/>
      <c r="AD436" s="833"/>
      <c r="AE436" s="833"/>
      <c r="AF436" s="833"/>
      <c r="AG436" s="833"/>
      <c r="AH436" s="833"/>
      <c r="AI436" s="833"/>
      <c r="AJ436" s="833"/>
      <c r="AK436" s="833"/>
      <c r="AL436" s="833"/>
      <c r="AM436" s="833"/>
      <c r="AN436" s="833"/>
      <c r="AO436" s="833"/>
      <c r="AP436" s="833"/>
      <c r="AQ436" s="833"/>
      <c r="AR436" s="833"/>
      <c r="AS436" s="833"/>
      <c r="AT436" s="833"/>
      <c r="AU436" s="833"/>
      <c r="AV436" s="833"/>
      <c r="AW436" s="833"/>
      <c r="AX436" s="833"/>
      <c r="AY436" s="833"/>
      <c r="AZ436" s="833"/>
      <c r="BA436" s="833"/>
      <c r="BB436" s="833"/>
      <c r="BC436" s="833"/>
      <c r="BD436" s="833"/>
      <c r="BE436" s="833"/>
      <c r="BF436" s="833"/>
      <c r="BG436" s="833"/>
      <c r="BH436" s="833"/>
      <c r="BI436" s="833"/>
      <c r="BJ436" s="833"/>
      <c r="BK436" s="833"/>
      <c r="BL436" s="833"/>
      <c r="BM436" s="833"/>
      <c r="BN436" s="833"/>
      <c r="BO436" s="833"/>
      <c r="BP436" s="833"/>
      <c r="BQ436" s="833"/>
      <c r="BR436" s="833"/>
      <c r="BS436" s="833"/>
      <c r="BT436" s="833"/>
      <c r="BU436" s="833"/>
      <c r="BV436" s="833"/>
      <c r="BW436" s="833"/>
      <c r="BX436" s="833"/>
      <c r="BY436" s="833"/>
      <c r="BZ436" s="833"/>
      <c r="CA436" s="833"/>
      <c r="CB436" s="833"/>
      <c r="CC436" s="833"/>
      <c r="CD436" s="833"/>
      <c r="CE436" s="833"/>
      <c r="CF436" s="833"/>
      <c r="CG436" s="833"/>
      <c r="CH436" s="833"/>
      <c r="CI436" s="833"/>
      <c r="CJ436" s="833"/>
      <c r="CK436" s="833"/>
      <c r="CL436" s="833"/>
      <c r="CM436" s="833"/>
      <c r="CN436" s="833"/>
      <c r="CO436" s="833"/>
      <c r="CP436" s="833"/>
      <c r="CQ436" s="833"/>
      <c r="CR436" s="833"/>
      <c r="CS436" s="833"/>
      <c r="CT436" s="833"/>
      <c r="CU436" s="833"/>
      <c r="CV436" s="833"/>
      <c r="CW436" s="833"/>
      <c r="CX436" s="833"/>
      <c r="CY436" s="832"/>
      <c r="CZ436" s="831"/>
      <c r="DA436" s="833"/>
      <c r="DB436" s="833"/>
      <c r="DC436" s="833"/>
      <c r="DD436" s="833"/>
      <c r="DE436" s="833"/>
      <c r="DF436" s="833"/>
      <c r="DG436" s="833"/>
      <c r="DH436" s="833"/>
      <c r="DI436" s="833"/>
      <c r="DJ436" s="833"/>
      <c r="DK436" s="833"/>
      <c r="DL436" s="833"/>
      <c r="DM436" s="833"/>
      <c r="DN436" s="833"/>
      <c r="DO436" s="833"/>
      <c r="DP436" s="833"/>
      <c r="DQ436" s="833"/>
      <c r="DR436" s="833"/>
      <c r="DS436" s="833"/>
      <c r="DT436" s="833"/>
      <c r="DU436" s="833"/>
      <c r="DV436" s="833"/>
      <c r="DW436" s="833"/>
    </row>
    <row r="437" spans="2:127" ht="15.75" thickBot="1" x14ac:dyDescent="0.25">
      <c r="B437" s="713"/>
      <c r="C437" s="714"/>
      <c r="D437" s="715"/>
      <c r="E437" s="715"/>
      <c r="F437" s="715"/>
      <c r="G437" s="715"/>
      <c r="H437" s="715"/>
      <c r="I437" s="715"/>
      <c r="J437" s="715"/>
      <c r="K437" s="715"/>
      <c r="L437" s="715"/>
      <c r="M437" s="715"/>
      <c r="N437" s="715"/>
      <c r="O437" s="715"/>
      <c r="P437" s="715"/>
      <c r="Q437" s="715"/>
      <c r="R437" s="716"/>
      <c r="S437" s="715"/>
      <c r="T437" s="715"/>
      <c r="U437" s="717" t="s">
        <v>127</v>
      </c>
      <c r="V437" s="718" t="s">
        <v>508</v>
      </c>
      <c r="W437" s="719" t="s">
        <v>498</v>
      </c>
      <c r="X437" s="720">
        <f>SUM(X426:X436)</f>
        <v>3281.9225485229613</v>
      </c>
      <c r="Y437" s="720">
        <f t="shared" ref="Y437:CJ437" si="119">SUM(Y426:Y436)</f>
        <v>3458.8075096961102</v>
      </c>
      <c r="Z437" s="720">
        <f t="shared" si="119"/>
        <v>3597.7165853787669</v>
      </c>
      <c r="AA437" s="720">
        <f t="shared" si="119"/>
        <v>3738.9838349443544</v>
      </c>
      <c r="AB437" s="720">
        <f t="shared" si="119"/>
        <v>3876.616687215791</v>
      </c>
      <c r="AC437" s="720">
        <f t="shared" si="119"/>
        <v>2405.9345220467585</v>
      </c>
      <c r="AD437" s="720">
        <f t="shared" si="119"/>
        <v>2465.536227636735</v>
      </c>
      <c r="AE437" s="720">
        <f t="shared" si="119"/>
        <v>2524.172322318344</v>
      </c>
      <c r="AF437" s="720">
        <f t="shared" si="119"/>
        <v>2582.1930319349794</v>
      </c>
      <c r="AG437" s="720">
        <f t="shared" si="119"/>
        <v>2639.773469408352</v>
      </c>
      <c r="AH437" s="720">
        <f t="shared" si="119"/>
        <v>1819.8334842954023</v>
      </c>
      <c r="AI437" s="720">
        <f t="shared" si="119"/>
        <v>1806.6279508707767</v>
      </c>
      <c r="AJ437" s="720">
        <f t="shared" si="119"/>
        <v>1789.1982124982223</v>
      </c>
      <c r="AK437" s="720">
        <f t="shared" si="119"/>
        <v>1769.6018654017089</v>
      </c>
      <c r="AL437" s="720">
        <f t="shared" si="119"/>
        <v>1748.8677076932124</v>
      </c>
      <c r="AM437" s="720">
        <f t="shared" si="119"/>
        <v>1145.5713101142935</v>
      </c>
      <c r="AN437" s="720">
        <f t="shared" si="119"/>
        <v>1147.1213008502762</v>
      </c>
      <c r="AO437" s="720">
        <f t="shared" si="119"/>
        <v>1148.1544593013089</v>
      </c>
      <c r="AP437" s="720">
        <f t="shared" si="119"/>
        <v>1148.9292016098671</v>
      </c>
      <c r="AQ437" s="720">
        <f t="shared" si="119"/>
        <v>1148.8002465980624</v>
      </c>
      <c r="AR437" s="720">
        <f t="shared" si="119"/>
        <v>1148.2194429260776</v>
      </c>
      <c r="AS437" s="720">
        <f t="shared" si="119"/>
        <v>1147.4127149240021</v>
      </c>
      <c r="AT437" s="720">
        <f t="shared" si="119"/>
        <v>1146.4930247568816</v>
      </c>
      <c r="AU437" s="720">
        <f t="shared" si="119"/>
        <v>1145.5168535072378</v>
      </c>
      <c r="AV437" s="720">
        <f t="shared" si="119"/>
        <v>1144.5124417163329</v>
      </c>
      <c r="AW437" s="720">
        <f t="shared" si="119"/>
        <v>1142.4117027989521</v>
      </c>
      <c r="AX437" s="720">
        <f t="shared" si="119"/>
        <v>1139.2960286759298</v>
      </c>
      <c r="AY437" s="720">
        <f t="shared" si="119"/>
        <v>1135.4147238670446</v>
      </c>
      <c r="AZ437" s="720">
        <f t="shared" si="119"/>
        <v>1131.1506037152287</v>
      </c>
      <c r="BA437" s="720">
        <f t="shared" si="119"/>
        <v>1126.695075891947</v>
      </c>
      <c r="BB437" s="720">
        <f t="shared" si="119"/>
        <v>1145.5713101142935</v>
      </c>
      <c r="BC437" s="720">
        <f t="shared" si="119"/>
        <v>1147.1213008502762</v>
      </c>
      <c r="BD437" s="720">
        <f t="shared" si="119"/>
        <v>1148.1544593013089</v>
      </c>
      <c r="BE437" s="720">
        <f t="shared" si="119"/>
        <v>1148.9292016098671</v>
      </c>
      <c r="BF437" s="720">
        <f t="shared" si="119"/>
        <v>1148.8002465980624</v>
      </c>
      <c r="BG437" s="720">
        <f t="shared" si="119"/>
        <v>1148.2194429260776</v>
      </c>
      <c r="BH437" s="720">
        <f t="shared" si="119"/>
        <v>1147.4127149240021</v>
      </c>
      <c r="BI437" s="720">
        <f t="shared" si="119"/>
        <v>1146.4930247568816</v>
      </c>
      <c r="BJ437" s="720">
        <f t="shared" si="119"/>
        <v>1145.5168535072378</v>
      </c>
      <c r="BK437" s="720">
        <f t="shared" si="119"/>
        <v>1144.5124417163329</v>
      </c>
      <c r="BL437" s="720">
        <f t="shared" si="119"/>
        <v>1142.4117027989521</v>
      </c>
      <c r="BM437" s="720">
        <f t="shared" si="119"/>
        <v>1139.2960286759298</v>
      </c>
      <c r="BN437" s="720">
        <f t="shared" si="119"/>
        <v>1135.4147238670446</v>
      </c>
      <c r="BO437" s="720">
        <f t="shared" si="119"/>
        <v>1131.1506037152287</v>
      </c>
      <c r="BP437" s="720">
        <f t="shared" si="119"/>
        <v>1126.695075891947</v>
      </c>
      <c r="BQ437" s="720">
        <f t="shared" si="119"/>
        <v>1145.5713101142935</v>
      </c>
      <c r="BR437" s="720">
        <f t="shared" si="119"/>
        <v>1147.1213008502762</v>
      </c>
      <c r="BS437" s="720">
        <f t="shared" si="119"/>
        <v>1148.1544593013089</v>
      </c>
      <c r="BT437" s="720">
        <f t="shared" si="119"/>
        <v>1148.9292016098671</v>
      </c>
      <c r="BU437" s="720">
        <f t="shared" si="119"/>
        <v>1148.8002465980624</v>
      </c>
      <c r="BV437" s="720">
        <f t="shared" si="119"/>
        <v>1148.2194429260776</v>
      </c>
      <c r="BW437" s="720">
        <f t="shared" si="119"/>
        <v>1147.4127149240021</v>
      </c>
      <c r="BX437" s="720">
        <f t="shared" si="119"/>
        <v>1146.4930247568816</v>
      </c>
      <c r="BY437" s="720">
        <f t="shared" si="119"/>
        <v>1145.5168535072378</v>
      </c>
      <c r="BZ437" s="720">
        <f t="shared" si="119"/>
        <v>1144.5124417163329</v>
      </c>
      <c r="CA437" s="720">
        <f t="shared" si="119"/>
        <v>1142.4117027989521</v>
      </c>
      <c r="CB437" s="720">
        <f t="shared" si="119"/>
        <v>1139.2960286759298</v>
      </c>
      <c r="CC437" s="720">
        <f t="shared" si="119"/>
        <v>1135.4147238670446</v>
      </c>
      <c r="CD437" s="720">
        <f t="shared" si="119"/>
        <v>1131.1506037152287</v>
      </c>
      <c r="CE437" s="720">
        <f t="shared" si="119"/>
        <v>1126.695075891947</v>
      </c>
      <c r="CF437" s="720">
        <f t="shared" si="119"/>
        <v>1145.5713101142935</v>
      </c>
      <c r="CG437" s="720">
        <f t="shared" si="119"/>
        <v>1147.1213008502762</v>
      </c>
      <c r="CH437" s="720">
        <f t="shared" si="119"/>
        <v>1148.1544593013089</v>
      </c>
      <c r="CI437" s="720">
        <f t="shared" si="119"/>
        <v>1148.9292016098671</v>
      </c>
      <c r="CJ437" s="720">
        <f t="shared" si="119"/>
        <v>1148.8002465980624</v>
      </c>
      <c r="CK437" s="720">
        <f t="shared" ref="CK437:DW437" si="120">SUM(CK426:CK436)</f>
        <v>1148.2194429260776</v>
      </c>
      <c r="CL437" s="720">
        <f t="shared" si="120"/>
        <v>1147.4127149240021</v>
      </c>
      <c r="CM437" s="720">
        <f t="shared" si="120"/>
        <v>1146.4930247568816</v>
      </c>
      <c r="CN437" s="720">
        <f t="shared" si="120"/>
        <v>1145.5168535072378</v>
      </c>
      <c r="CO437" s="720">
        <f t="shared" si="120"/>
        <v>1144.5124417163329</v>
      </c>
      <c r="CP437" s="720">
        <f t="shared" si="120"/>
        <v>1142.4117027989521</v>
      </c>
      <c r="CQ437" s="720">
        <f t="shared" si="120"/>
        <v>1139.2960286759298</v>
      </c>
      <c r="CR437" s="720">
        <f t="shared" si="120"/>
        <v>1135.4147238670446</v>
      </c>
      <c r="CS437" s="720">
        <f t="shared" si="120"/>
        <v>1131.1506037152287</v>
      </c>
      <c r="CT437" s="720">
        <f t="shared" si="120"/>
        <v>1126.695075891947</v>
      </c>
      <c r="CU437" s="720">
        <f t="shared" si="120"/>
        <v>1145.5713101142935</v>
      </c>
      <c r="CV437" s="720">
        <f t="shared" si="120"/>
        <v>1147.1213008502762</v>
      </c>
      <c r="CW437" s="720">
        <f t="shared" si="120"/>
        <v>1148.1544593013089</v>
      </c>
      <c r="CX437" s="720">
        <f t="shared" si="120"/>
        <v>1148.9292016098671</v>
      </c>
      <c r="CY437" s="721">
        <f t="shared" si="120"/>
        <v>1148.8002465980624</v>
      </c>
      <c r="CZ437" s="721">
        <f t="shared" si="120"/>
        <v>0</v>
      </c>
      <c r="DA437" s="721">
        <f t="shared" si="120"/>
        <v>0</v>
      </c>
      <c r="DB437" s="721">
        <f t="shared" si="120"/>
        <v>0</v>
      </c>
      <c r="DC437" s="721">
        <f t="shared" si="120"/>
        <v>0</v>
      </c>
      <c r="DD437" s="721">
        <f t="shared" si="120"/>
        <v>0</v>
      </c>
      <c r="DE437" s="721">
        <f t="shared" si="120"/>
        <v>0</v>
      </c>
      <c r="DF437" s="721">
        <f t="shared" si="120"/>
        <v>0</v>
      </c>
      <c r="DG437" s="721">
        <f t="shared" si="120"/>
        <v>0</v>
      </c>
      <c r="DH437" s="721">
        <f t="shared" si="120"/>
        <v>0</v>
      </c>
      <c r="DI437" s="721">
        <f t="shared" si="120"/>
        <v>0</v>
      </c>
      <c r="DJ437" s="721">
        <f t="shared" si="120"/>
        <v>0</v>
      </c>
      <c r="DK437" s="721">
        <f t="shared" si="120"/>
        <v>0</v>
      </c>
      <c r="DL437" s="721">
        <f t="shared" si="120"/>
        <v>0</v>
      </c>
      <c r="DM437" s="721">
        <f t="shared" si="120"/>
        <v>0</v>
      </c>
      <c r="DN437" s="721">
        <f t="shared" si="120"/>
        <v>0</v>
      </c>
      <c r="DO437" s="721">
        <f t="shared" si="120"/>
        <v>0</v>
      </c>
      <c r="DP437" s="721">
        <f t="shared" si="120"/>
        <v>0</v>
      </c>
      <c r="DQ437" s="721">
        <f t="shared" si="120"/>
        <v>0</v>
      </c>
      <c r="DR437" s="721">
        <f t="shared" si="120"/>
        <v>0</v>
      </c>
      <c r="DS437" s="721">
        <f t="shared" si="120"/>
        <v>0</v>
      </c>
      <c r="DT437" s="721">
        <f t="shared" si="120"/>
        <v>0</v>
      </c>
      <c r="DU437" s="721">
        <f t="shared" si="120"/>
        <v>0</v>
      </c>
      <c r="DV437" s="721">
        <f t="shared" si="120"/>
        <v>0</v>
      </c>
      <c r="DW437" s="721">
        <f t="shared" si="120"/>
        <v>0</v>
      </c>
    </row>
    <row r="438" spans="2:127" ht="38.25" x14ac:dyDescent="0.2">
      <c r="B438" s="693"/>
      <c r="C438" s="830" t="s">
        <v>814</v>
      </c>
      <c r="D438" s="817" t="s">
        <v>815</v>
      </c>
      <c r="E438" s="818" t="s">
        <v>574</v>
      </c>
      <c r="F438" s="819" t="s">
        <v>780</v>
      </c>
      <c r="G438" s="820" t="s">
        <v>781</v>
      </c>
      <c r="H438" s="821" t="s">
        <v>495</v>
      </c>
      <c r="I438" s="822">
        <f>MAX(X438:AV438)</f>
        <v>6.8659471194601096</v>
      </c>
      <c r="J438" s="821">
        <f>SUMPRODUCT($X$2:$CY$2,$X438:$CY438)*365</f>
        <v>43879.157235872757</v>
      </c>
      <c r="K438" s="821">
        <f>SUMPRODUCT($X$2:$CY$2,$X439:$CY439)+SUMPRODUCT($X$2:$CY$2,$X440:$CY440)+SUMPRODUCT($X$2:$CY$2,$X441:$CY441)</f>
        <v>69471.863080905154</v>
      </c>
      <c r="L438" s="821">
        <f>SUMPRODUCT($X$2:$CY$2,$X442:$CY442) +SUMPRODUCT($X$2:$CY$2,$X443:$CY443)</f>
        <v>1376.5008788993387</v>
      </c>
      <c r="M438" s="821">
        <f>SUMPRODUCT($X$2:$CY$2,$X444:$CY444)</f>
        <v>0</v>
      </c>
      <c r="N438" s="821">
        <f>SUMPRODUCT($X$2:$CY$2,$X447:$CY447) +SUMPRODUCT($X$2:$CY$2,$X448:$CY448)</f>
        <v>0</v>
      </c>
      <c r="O438" s="821">
        <f>SUMPRODUCT($X$2:$CY$2,$X445:$CY445) +SUMPRODUCT($X$2:$CY$2,$X446:$CY446) +SUMPRODUCT($X$2:$CY$2,$X449:$CY449)</f>
        <v>0</v>
      </c>
      <c r="P438" s="821">
        <f>SUM(K438:O438)</f>
        <v>70848.363959804497</v>
      </c>
      <c r="Q438" s="821">
        <f>(SUM(K438:M438)*100000)/(J438*1000)</f>
        <v>161.46245375442959</v>
      </c>
      <c r="R438" s="823">
        <f>(P438*100000)/(J438*1000)</f>
        <v>161.46245375442959</v>
      </c>
      <c r="S438" s="824" t="s">
        <v>782</v>
      </c>
      <c r="T438" s="825" t="s">
        <v>782</v>
      </c>
      <c r="U438" s="778" t="s">
        <v>496</v>
      </c>
      <c r="V438" s="708" t="s">
        <v>124</v>
      </c>
      <c r="W438" s="779" t="s">
        <v>75</v>
      </c>
      <c r="X438" s="826"/>
      <c r="Y438" s="826">
        <v>1.0951606102944094</v>
      </c>
      <c r="Z438" s="826">
        <v>2.1207768608699671</v>
      </c>
      <c r="AA438" s="826">
        <v>3.1162950608005651</v>
      </c>
      <c r="AB438" s="826">
        <v>4.0826113288481185</v>
      </c>
      <c r="AC438" s="826">
        <v>5.0209947809439601</v>
      </c>
      <c r="AD438" s="826">
        <v>5.3799742465946521</v>
      </c>
      <c r="AE438" s="826">
        <v>5.808663390265659</v>
      </c>
      <c r="AF438" s="826">
        <v>6.2068033786954215</v>
      </c>
      <c r="AG438" s="826">
        <v>6.5734306173028827</v>
      </c>
      <c r="AH438" s="826">
        <v>6.8659471194601096</v>
      </c>
      <c r="AI438" s="826">
        <v>6.4163170550316169</v>
      </c>
      <c r="AJ438" s="826">
        <v>6.0377212673751943</v>
      </c>
      <c r="AK438" s="826">
        <v>5.5882192380833207</v>
      </c>
      <c r="AL438" s="826">
        <v>5.1401850506374638</v>
      </c>
      <c r="AM438" s="826">
        <v>4.6951642354458905</v>
      </c>
      <c r="AN438" s="826">
        <v>4.5390168102546786</v>
      </c>
      <c r="AO438" s="826">
        <v>4.3789865749051131</v>
      </c>
      <c r="AP438" s="826">
        <v>4.213955500997125</v>
      </c>
      <c r="AQ438" s="826">
        <v>4.0425717776684191</v>
      </c>
      <c r="AR438" s="826">
        <v>3.8643548106705876</v>
      </c>
      <c r="AS438" s="826">
        <v>3.8932539600930252</v>
      </c>
      <c r="AT438" s="826">
        <v>3.9272533153371127</v>
      </c>
      <c r="AU438" s="826">
        <v>3.9668601402911881</v>
      </c>
      <c r="AV438" s="826">
        <v>4.0126512751302812</v>
      </c>
      <c r="AW438" s="826">
        <v>4.0652854887297281</v>
      </c>
      <c r="AX438" s="826">
        <v>4.0652854887297281</v>
      </c>
      <c r="AY438" s="826">
        <v>4.0652854887297281</v>
      </c>
      <c r="AZ438" s="826">
        <v>4.0652854887297281</v>
      </c>
      <c r="BA438" s="826">
        <v>4.0652854887297281</v>
      </c>
      <c r="BB438" s="826">
        <v>4.0652854887297281</v>
      </c>
      <c r="BC438" s="826">
        <v>4.0652854887297281</v>
      </c>
      <c r="BD438" s="826">
        <v>4.0652854887297281</v>
      </c>
      <c r="BE438" s="826">
        <v>4.0652854887297281</v>
      </c>
      <c r="BF438" s="826">
        <v>4.0652854887297281</v>
      </c>
      <c r="BG438" s="826">
        <v>4.0652854887297281</v>
      </c>
      <c r="BH438" s="826">
        <v>4.0652854887297281</v>
      </c>
      <c r="BI438" s="826">
        <v>4.0652854887297281</v>
      </c>
      <c r="BJ438" s="826">
        <v>4.0652854887297281</v>
      </c>
      <c r="BK438" s="826">
        <v>4.0652854887297281</v>
      </c>
      <c r="BL438" s="826">
        <v>4.0652854887297281</v>
      </c>
      <c r="BM438" s="826">
        <v>4.0652854887297281</v>
      </c>
      <c r="BN438" s="826">
        <v>4.0652854887297281</v>
      </c>
      <c r="BO438" s="826">
        <v>4.0652854887297281</v>
      </c>
      <c r="BP438" s="826">
        <v>4.0652854887297281</v>
      </c>
      <c r="BQ438" s="826">
        <v>4.0652854887297281</v>
      </c>
      <c r="BR438" s="826">
        <v>4.0652854887297281</v>
      </c>
      <c r="BS438" s="826">
        <v>4.0652854887297281</v>
      </c>
      <c r="BT438" s="826">
        <v>4.0652854887297281</v>
      </c>
      <c r="BU438" s="826">
        <v>4.0652854887297281</v>
      </c>
      <c r="BV438" s="826">
        <v>4.0652854887297281</v>
      </c>
      <c r="BW438" s="826">
        <v>4.0652854887297281</v>
      </c>
      <c r="BX438" s="826">
        <v>4.0652854887297281</v>
      </c>
      <c r="BY438" s="826">
        <v>4.0652854887297281</v>
      </c>
      <c r="BZ438" s="826">
        <v>4.0652854887297281</v>
      </c>
      <c r="CA438" s="826">
        <v>4.0652854887297281</v>
      </c>
      <c r="CB438" s="826">
        <v>4.0652854887297281</v>
      </c>
      <c r="CC438" s="826">
        <v>4.0652854887297281</v>
      </c>
      <c r="CD438" s="826">
        <v>4.0652854887297281</v>
      </c>
      <c r="CE438" s="831">
        <v>4.0652854887297281</v>
      </c>
      <c r="CF438" s="831">
        <v>4.0652854887297281</v>
      </c>
      <c r="CG438" s="831">
        <v>4.0652854887297281</v>
      </c>
      <c r="CH438" s="831">
        <v>4.0652854887297281</v>
      </c>
      <c r="CI438" s="831">
        <v>4.0652854887297281</v>
      </c>
      <c r="CJ438" s="831">
        <v>4.0652854887297281</v>
      </c>
      <c r="CK438" s="831">
        <v>4.0652854887297281</v>
      </c>
      <c r="CL438" s="831">
        <v>4.0652854887297281</v>
      </c>
      <c r="CM438" s="831">
        <v>4.0652854887297281</v>
      </c>
      <c r="CN438" s="831">
        <v>4.0652854887297281</v>
      </c>
      <c r="CO438" s="831">
        <v>4.0652854887297281</v>
      </c>
      <c r="CP438" s="831">
        <v>4.0652854887297281</v>
      </c>
      <c r="CQ438" s="831">
        <v>4.0652854887297281</v>
      </c>
      <c r="CR438" s="831">
        <v>4.0652854887297281</v>
      </c>
      <c r="CS438" s="831">
        <v>4.0652854887297281</v>
      </c>
      <c r="CT438" s="831">
        <v>4.0652854887297281</v>
      </c>
      <c r="CU438" s="831">
        <v>4.0652854887297281</v>
      </c>
      <c r="CV438" s="831">
        <v>4.0652854887297281</v>
      </c>
      <c r="CW438" s="831">
        <v>4.0652854887297281</v>
      </c>
      <c r="CX438" s="831">
        <v>4.0652854887297281</v>
      </c>
      <c r="CY438" s="832">
        <v>4.0652854887297281</v>
      </c>
      <c r="CZ438" s="831"/>
      <c r="DA438" s="831"/>
      <c r="DB438" s="831"/>
      <c r="DC438" s="831"/>
      <c r="DD438" s="831"/>
      <c r="DE438" s="831"/>
      <c r="DF438" s="831"/>
      <c r="DG438" s="831"/>
      <c r="DH438" s="831"/>
      <c r="DI438" s="831"/>
      <c r="DJ438" s="831"/>
      <c r="DK438" s="831"/>
      <c r="DL438" s="831"/>
      <c r="DM438" s="831"/>
      <c r="DN438" s="831"/>
      <c r="DO438" s="831"/>
      <c r="DP438" s="831"/>
      <c r="DQ438" s="831"/>
      <c r="DR438" s="831"/>
      <c r="DS438" s="831"/>
      <c r="DT438" s="831"/>
      <c r="DU438" s="831"/>
      <c r="DV438" s="831"/>
      <c r="DW438" s="826"/>
    </row>
    <row r="439" spans="2:127" x14ac:dyDescent="0.2">
      <c r="B439" s="694"/>
      <c r="C439" s="695"/>
      <c r="D439" s="696"/>
      <c r="E439" s="697"/>
      <c r="F439" s="697"/>
      <c r="G439" s="696"/>
      <c r="H439" s="697"/>
      <c r="I439" s="697"/>
      <c r="J439" s="697"/>
      <c r="K439" s="697"/>
      <c r="L439" s="697"/>
      <c r="M439" s="697"/>
      <c r="N439" s="697"/>
      <c r="O439" s="697"/>
      <c r="P439" s="697"/>
      <c r="Q439" s="697"/>
      <c r="R439" s="698"/>
      <c r="S439" s="697"/>
      <c r="T439" s="697"/>
      <c r="U439" s="707" t="s">
        <v>497</v>
      </c>
      <c r="V439" s="708" t="s">
        <v>124</v>
      </c>
      <c r="W439" s="779" t="s">
        <v>498</v>
      </c>
      <c r="X439" s="826">
        <v>4966.182833138666</v>
      </c>
      <c r="Y439" s="826">
        <v>4795.2686288099512</v>
      </c>
      <c r="Z439" s="826">
        <v>4645.0149077957076</v>
      </c>
      <c r="AA439" s="826">
        <v>4503.9027184638417</v>
      </c>
      <c r="AB439" s="826">
        <v>4370.4262640462648</v>
      </c>
      <c r="AC439" s="826">
        <v>2692.8559950588688</v>
      </c>
      <c r="AD439" s="826">
        <v>2553.0962650125766</v>
      </c>
      <c r="AE439" s="826">
        <v>2419.0120567020595</v>
      </c>
      <c r="AF439" s="826">
        <v>2290.4019869633939</v>
      </c>
      <c r="AG439" s="826">
        <v>1958.4365495195298</v>
      </c>
      <c r="AH439" s="826">
        <v>92.308255568586731</v>
      </c>
      <c r="AI439" s="826">
        <v>92.308146771552003</v>
      </c>
      <c r="AJ439" s="826">
        <v>92.307902947488486</v>
      </c>
      <c r="AK439" s="826">
        <v>92.307673952965573</v>
      </c>
      <c r="AL439" s="826">
        <v>92.307459288385331</v>
      </c>
      <c r="AM439" s="826">
        <v>629.48146495231799</v>
      </c>
      <c r="AN439" s="826">
        <v>595.04377471787836</v>
      </c>
      <c r="AO439" s="826">
        <v>561.90094476904869</v>
      </c>
      <c r="AP439" s="826">
        <v>530.02185403151691</v>
      </c>
      <c r="AQ439" s="826">
        <v>499.42824876389597</v>
      </c>
      <c r="AR439" s="826">
        <v>470.104996322452</v>
      </c>
      <c r="AS439" s="826">
        <v>442.01921221883174</v>
      </c>
      <c r="AT439" s="826">
        <v>415.130434692726</v>
      </c>
      <c r="AU439" s="826">
        <v>389.39530196763599</v>
      </c>
      <c r="AV439" s="826">
        <v>325.34448785527258</v>
      </c>
      <c r="AW439" s="826">
        <v>92.306583701240626</v>
      </c>
      <c r="AX439" s="826">
        <v>92.306583701240626</v>
      </c>
      <c r="AY439" s="826">
        <v>92.306583701240626</v>
      </c>
      <c r="AZ439" s="826">
        <v>92.306583701240626</v>
      </c>
      <c r="BA439" s="826">
        <v>92.306583701240626</v>
      </c>
      <c r="BB439" s="826">
        <v>629.4807902012559</v>
      </c>
      <c r="BC439" s="826">
        <v>595.04328746838166</v>
      </c>
      <c r="BD439" s="826">
        <v>561.90063216873978</v>
      </c>
      <c r="BE439" s="826">
        <v>530.02170369639873</v>
      </c>
      <c r="BF439" s="826">
        <v>499.42824876389597</v>
      </c>
      <c r="BG439" s="826">
        <v>470.104996322452</v>
      </c>
      <c r="BH439" s="826">
        <v>442.01921221883174</v>
      </c>
      <c r="BI439" s="826">
        <v>415.130434692726</v>
      </c>
      <c r="BJ439" s="826">
        <v>389.39530196763599</v>
      </c>
      <c r="BK439" s="826">
        <v>325.34448785527258</v>
      </c>
      <c r="BL439" s="826">
        <v>92.306583701240626</v>
      </c>
      <c r="BM439" s="826">
        <v>92.306583701240626</v>
      </c>
      <c r="BN439" s="826">
        <v>92.306583701240626</v>
      </c>
      <c r="BO439" s="826">
        <v>92.306583701240626</v>
      </c>
      <c r="BP439" s="826">
        <v>92.306583701240626</v>
      </c>
      <c r="BQ439" s="826">
        <v>629.4807902012559</v>
      </c>
      <c r="BR439" s="826">
        <v>595.04328746838166</v>
      </c>
      <c r="BS439" s="826">
        <v>561.90063216873978</v>
      </c>
      <c r="BT439" s="826">
        <v>530.02170369639873</v>
      </c>
      <c r="BU439" s="826">
        <v>499.42824876389597</v>
      </c>
      <c r="BV439" s="826">
        <v>470.104996322452</v>
      </c>
      <c r="BW439" s="826">
        <v>442.01921221883174</v>
      </c>
      <c r="BX439" s="826">
        <v>415.130434692726</v>
      </c>
      <c r="BY439" s="826">
        <v>389.39530196763599</v>
      </c>
      <c r="BZ439" s="826">
        <v>325.34448785527258</v>
      </c>
      <c r="CA439" s="826">
        <v>92.306583701240626</v>
      </c>
      <c r="CB439" s="826">
        <v>92.306583701240626</v>
      </c>
      <c r="CC439" s="826">
        <v>92.306583701240626</v>
      </c>
      <c r="CD439" s="826">
        <v>92.306583701240626</v>
      </c>
      <c r="CE439" s="831">
        <v>92.306583701240626</v>
      </c>
      <c r="CF439" s="831">
        <v>629.4807902012559</v>
      </c>
      <c r="CG439" s="831">
        <v>595.04328746838166</v>
      </c>
      <c r="CH439" s="831">
        <v>561.90063216873978</v>
      </c>
      <c r="CI439" s="831">
        <v>530.02170369639873</v>
      </c>
      <c r="CJ439" s="831">
        <v>499.42824876389597</v>
      </c>
      <c r="CK439" s="831">
        <v>470.104996322452</v>
      </c>
      <c r="CL439" s="831">
        <v>442.01921221883174</v>
      </c>
      <c r="CM439" s="831">
        <v>415.130434692726</v>
      </c>
      <c r="CN439" s="831">
        <v>389.39530196763599</v>
      </c>
      <c r="CO439" s="831">
        <v>325.34448785527258</v>
      </c>
      <c r="CP439" s="831">
        <v>92.306583701240626</v>
      </c>
      <c r="CQ439" s="831">
        <v>92.306583701240626</v>
      </c>
      <c r="CR439" s="831">
        <v>92.306583701240626</v>
      </c>
      <c r="CS439" s="831">
        <v>92.306583701240626</v>
      </c>
      <c r="CT439" s="831">
        <v>92.306583701240626</v>
      </c>
      <c r="CU439" s="831">
        <v>629.4807902012559</v>
      </c>
      <c r="CV439" s="831">
        <v>595.04328746838166</v>
      </c>
      <c r="CW439" s="831">
        <v>561.90063216873978</v>
      </c>
      <c r="CX439" s="831">
        <v>530.02170369639873</v>
      </c>
      <c r="CY439" s="832">
        <v>499.42824876389597</v>
      </c>
      <c r="CZ439" s="831"/>
      <c r="DA439" s="831"/>
      <c r="DB439" s="831"/>
      <c r="DC439" s="831"/>
      <c r="DD439" s="831"/>
      <c r="DE439" s="831"/>
      <c r="DF439" s="831"/>
      <c r="DG439" s="831"/>
      <c r="DH439" s="831"/>
      <c r="DI439" s="831"/>
      <c r="DJ439" s="831"/>
      <c r="DK439" s="831"/>
      <c r="DL439" s="831"/>
      <c r="DM439" s="831"/>
      <c r="DN439" s="831"/>
      <c r="DO439" s="831"/>
      <c r="DP439" s="831"/>
      <c r="DQ439" s="831"/>
      <c r="DR439" s="831"/>
      <c r="DS439" s="831"/>
      <c r="DT439" s="831"/>
      <c r="DU439" s="831"/>
      <c r="DV439" s="831"/>
      <c r="DW439" s="826"/>
    </row>
    <row r="440" spans="2:127" x14ac:dyDescent="0.2">
      <c r="B440" s="699"/>
      <c r="C440" s="700"/>
      <c r="D440" s="701"/>
      <c r="E440" s="701"/>
      <c r="F440" s="701"/>
      <c r="G440" s="701"/>
      <c r="H440" s="701"/>
      <c r="I440" s="701"/>
      <c r="J440" s="701"/>
      <c r="K440" s="701"/>
      <c r="L440" s="701"/>
      <c r="M440" s="701"/>
      <c r="N440" s="701"/>
      <c r="O440" s="701"/>
      <c r="P440" s="701"/>
      <c r="Q440" s="701"/>
      <c r="R440" s="702"/>
      <c r="S440" s="701"/>
      <c r="T440" s="701"/>
      <c r="U440" s="707" t="s">
        <v>499</v>
      </c>
      <c r="V440" s="708" t="s">
        <v>124</v>
      </c>
      <c r="W440" s="779" t="s">
        <v>498</v>
      </c>
      <c r="X440" s="826"/>
      <c r="Y440" s="826"/>
      <c r="Z440" s="826"/>
      <c r="AA440" s="826"/>
      <c r="AB440" s="826"/>
      <c r="AC440" s="826"/>
      <c r="AD440" s="826"/>
      <c r="AE440" s="826"/>
      <c r="AF440" s="826"/>
      <c r="AG440" s="826"/>
      <c r="AH440" s="826"/>
      <c r="AI440" s="826"/>
      <c r="AJ440" s="826"/>
      <c r="AK440" s="826"/>
      <c r="AL440" s="826"/>
      <c r="AM440" s="826"/>
      <c r="AN440" s="826"/>
      <c r="AO440" s="826"/>
      <c r="AP440" s="826"/>
      <c r="AQ440" s="826"/>
      <c r="AR440" s="826"/>
      <c r="AS440" s="826"/>
      <c r="AT440" s="826"/>
      <c r="AU440" s="826"/>
      <c r="AV440" s="826"/>
      <c r="AW440" s="826"/>
      <c r="AX440" s="826"/>
      <c r="AY440" s="826"/>
      <c r="AZ440" s="826"/>
      <c r="BA440" s="826"/>
      <c r="BB440" s="826"/>
      <c r="BC440" s="826"/>
      <c r="BD440" s="826"/>
      <c r="BE440" s="826"/>
      <c r="BF440" s="826"/>
      <c r="BG440" s="826"/>
      <c r="BH440" s="826"/>
      <c r="BI440" s="826"/>
      <c r="BJ440" s="826"/>
      <c r="BK440" s="826"/>
      <c r="BL440" s="826"/>
      <c r="BM440" s="826"/>
      <c r="BN440" s="826"/>
      <c r="BO440" s="826"/>
      <c r="BP440" s="826"/>
      <c r="BQ440" s="826"/>
      <c r="BR440" s="826"/>
      <c r="BS440" s="826"/>
      <c r="BT440" s="826"/>
      <c r="BU440" s="826"/>
      <c r="BV440" s="826"/>
      <c r="BW440" s="826"/>
      <c r="BX440" s="826"/>
      <c r="BY440" s="826"/>
      <c r="BZ440" s="826"/>
      <c r="CA440" s="826"/>
      <c r="CB440" s="826"/>
      <c r="CC440" s="826"/>
      <c r="CD440" s="826"/>
      <c r="CE440" s="831"/>
      <c r="CF440" s="831"/>
      <c r="CG440" s="831"/>
      <c r="CH440" s="831"/>
      <c r="CI440" s="831"/>
      <c r="CJ440" s="831"/>
      <c r="CK440" s="831"/>
      <c r="CL440" s="831"/>
      <c r="CM440" s="831"/>
      <c r="CN440" s="831"/>
      <c r="CO440" s="831"/>
      <c r="CP440" s="831"/>
      <c r="CQ440" s="831"/>
      <c r="CR440" s="831"/>
      <c r="CS440" s="831"/>
      <c r="CT440" s="831"/>
      <c r="CU440" s="831"/>
      <c r="CV440" s="831"/>
      <c r="CW440" s="831"/>
      <c r="CX440" s="831"/>
      <c r="CY440" s="832"/>
      <c r="CZ440" s="831"/>
      <c r="DA440" s="831"/>
      <c r="DB440" s="831"/>
      <c r="DC440" s="831"/>
      <c r="DD440" s="831"/>
      <c r="DE440" s="831"/>
      <c r="DF440" s="831"/>
      <c r="DG440" s="831"/>
      <c r="DH440" s="831"/>
      <c r="DI440" s="831"/>
      <c r="DJ440" s="831"/>
      <c r="DK440" s="831"/>
      <c r="DL440" s="831"/>
      <c r="DM440" s="831"/>
      <c r="DN440" s="831"/>
      <c r="DO440" s="831"/>
      <c r="DP440" s="831"/>
      <c r="DQ440" s="831"/>
      <c r="DR440" s="831"/>
      <c r="DS440" s="831"/>
      <c r="DT440" s="831"/>
      <c r="DU440" s="831"/>
      <c r="DV440" s="831"/>
      <c r="DW440" s="826"/>
    </row>
    <row r="441" spans="2:127" x14ac:dyDescent="0.2">
      <c r="B441" s="699"/>
      <c r="C441" s="700"/>
      <c r="D441" s="701"/>
      <c r="E441" s="701"/>
      <c r="F441" s="701"/>
      <c r="G441" s="701"/>
      <c r="H441" s="701"/>
      <c r="I441" s="701"/>
      <c r="J441" s="701"/>
      <c r="K441" s="701"/>
      <c r="L441" s="701"/>
      <c r="M441" s="701"/>
      <c r="N441" s="701"/>
      <c r="O441" s="701"/>
      <c r="P441" s="701"/>
      <c r="Q441" s="701"/>
      <c r="R441" s="702"/>
      <c r="S441" s="701"/>
      <c r="T441" s="701"/>
      <c r="U441" s="707" t="s">
        <v>772</v>
      </c>
      <c r="V441" s="708" t="s">
        <v>124</v>
      </c>
      <c r="W441" s="779" t="s">
        <v>498</v>
      </c>
      <c r="X441" s="826">
        <v>178.78258199299199</v>
      </c>
      <c r="Y441" s="826">
        <v>350.95859595316773</v>
      </c>
      <c r="Z441" s="826">
        <v>517.3009025881388</v>
      </c>
      <c r="AA441" s="826">
        <v>678.16658681662386</v>
      </c>
      <c r="AB441" s="826">
        <v>833.85745762566216</v>
      </c>
      <c r="AC441" s="826">
        <v>928.81197460720762</v>
      </c>
      <c r="AD441" s="826">
        <v>1018.4160813627241</v>
      </c>
      <c r="AE441" s="826">
        <v>1102.8978158021864</v>
      </c>
      <c r="AF441" s="826">
        <v>1182.4769551405127</v>
      </c>
      <c r="AG441" s="826">
        <v>1249.854440085566</v>
      </c>
      <c r="AH441" s="826">
        <v>1249.854440085566</v>
      </c>
      <c r="AI441" s="826">
        <v>1249.854440085566</v>
      </c>
      <c r="AJ441" s="826">
        <v>1249.854440085566</v>
      </c>
      <c r="AK441" s="826">
        <v>1249.854440085566</v>
      </c>
      <c r="AL441" s="826">
        <v>1249.854440085566</v>
      </c>
      <c r="AM441" s="826">
        <v>1249.854440085566</v>
      </c>
      <c r="AN441" s="826">
        <v>1249.854440085566</v>
      </c>
      <c r="AO441" s="826">
        <v>1249.854440085566</v>
      </c>
      <c r="AP441" s="826">
        <v>1249.854440085566</v>
      </c>
      <c r="AQ441" s="826">
        <v>1249.854440085566</v>
      </c>
      <c r="AR441" s="826">
        <v>1249.854440085566</v>
      </c>
      <c r="AS441" s="826">
        <v>1249.854440085566</v>
      </c>
      <c r="AT441" s="826">
        <v>1249.854440085566</v>
      </c>
      <c r="AU441" s="826">
        <v>1249.854440085566</v>
      </c>
      <c r="AV441" s="826">
        <v>1249.854440085566</v>
      </c>
      <c r="AW441" s="826">
        <v>1249.854440085566</v>
      </c>
      <c r="AX441" s="826">
        <v>1249.854440085566</v>
      </c>
      <c r="AY441" s="826">
        <v>1249.854440085566</v>
      </c>
      <c r="AZ441" s="826">
        <v>1249.854440085566</v>
      </c>
      <c r="BA441" s="826">
        <v>1249.854440085566</v>
      </c>
      <c r="BB441" s="826">
        <v>1249.854440085566</v>
      </c>
      <c r="BC441" s="826">
        <v>1249.854440085566</v>
      </c>
      <c r="BD441" s="826">
        <v>1249.854440085566</v>
      </c>
      <c r="BE441" s="826">
        <v>1249.854440085566</v>
      </c>
      <c r="BF441" s="826">
        <v>1249.854440085566</v>
      </c>
      <c r="BG441" s="826">
        <v>1249.854440085566</v>
      </c>
      <c r="BH441" s="826">
        <v>1249.854440085566</v>
      </c>
      <c r="BI441" s="826">
        <v>1249.854440085566</v>
      </c>
      <c r="BJ441" s="826">
        <v>1249.854440085566</v>
      </c>
      <c r="BK441" s="826">
        <v>1249.854440085566</v>
      </c>
      <c r="BL441" s="826">
        <v>1249.854440085566</v>
      </c>
      <c r="BM441" s="826">
        <v>1249.854440085566</v>
      </c>
      <c r="BN441" s="826">
        <v>1249.854440085566</v>
      </c>
      <c r="BO441" s="826">
        <v>1249.854440085566</v>
      </c>
      <c r="BP441" s="826">
        <v>1249.854440085566</v>
      </c>
      <c r="BQ441" s="826">
        <v>1249.854440085566</v>
      </c>
      <c r="BR441" s="826">
        <v>1249.854440085566</v>
      </c>
      <c r="BS441" s="826">
        <v>1249.854440085566</v>
      </c>
      <c r="BT441" s="826">
        <v>1249.854440085566</v>
      </c>
      <c r="BU441" s="826">
        <v>1249.854440085566</v>
      </c>
      <c r="BV441" s="826">
        <v>1249.854440085566</v>
      </c>
      <c r="BW441" s="826">
        <v>1249.854440085566</v>
      </c>
      <c r="BX441" s="826">
        <v>1249.854440085566</v>
      </c>
      <c r="BY441" s="826">
        <v>1249.854440085566</v>
      </c>
      <c r="BZ441" s="826">
        <v>1249.854440085566</v>
      </c>
      <c r="CA441" s="826">
        <v>1249.854440085566</v>
      </c>
      <c r="CB441" s="826">
        <v>1249.854440085566</v>
      </c>
      <c r="CC441" s="826">
        <v>1249.854440085566</v>
      </c>
      <c r="CD441" s="826">
        <v>1249.854440085566</v>
      </c>
      <c r="CE441" s="831">
        <v>1249.854440085566</v>
      </c>
      <c r="CF441" s="831">
        <v>1249.854440085566</v>
      </c>
      <c r="CG441" s="831">
        <v>1249.854440085566</v>
      </c>
      <c r="CH441" s="831">
        <v>1249.854440085566</v>
      </c>
      <c r="CI441" s="831">
        <v>1249.854440085566</v>
      </c>
      <c r="CJ441" s="831">
        <v>1249.854440085566</v>
      </c>
      <c r="CK441" s="831">
        <v>1249.854440085566</v>
      </c>
      <c r="CL441" s="831">
        <v>1249.854440085566</v>
      </c>
      <c r="CM441" s="831">
        <v>1249.854440085566</v>
      </c>
      <c r="CN441" s="831">
        <v>1249.854440085566</v>
      </c>
      <c r="CO441" s="831">
        <v>1249.854440085566</v>
      </c>
      <c r="CP441" s="831">
        <v>1249.854440085566</v>
      </c>
      <c r="CQ441" s="831">
        <v>1249.854440085566</v>
      </c>
      <c r="CR441" s="831">
        <v>1249.854440085566</v>
      </c>
      <c r="CS441" s="831">
        <v>1249.854440085566</v>
      </c>
      <c r="CT441" s="831">
        <v>1249.854440085566</v>
      </c>
      <c r="CU441" s="831">
        <v>1249.854440085566</v>
      </c>
      <c r="CV441" s="831">
        <v>1249.854440085566</v>
      </c>
      <c r="CW441" s="831">
        <v>1249.854440085566</v>
      </c>
      <c r="CX441" s="831">
        <v>1249.854440085566</v>
      </c>
      <c r="CY441" s="832">
        <v>1249.854440085566</v>
      </c>
      <c r="CZ441" s="831"/>
      <c r="DA441" s="831"/>
      <c r="DB441" s="831"/>
      <c r="DC441" s="831"/>
      <c r="DD441" s="831"/>
      <c r="DE441" s="831"/>
      <c r="DF441" s="831"/>
      <c r="DG441" s="831"/>
      <c r="DH441" s="831"/>
      <c r="DI441" s="831"/>
      <c r="DJ441" s="831"/>
      <c r="DK441" s="831"/>
      <c r="DL441" s="831"/>
      <c r="DM441" s="831"/>
      <c r="DN441" s="831"/>
      <c r="DO441" s="831"/>
      <c r="DP441" s="831"/>
      <c r="DQ441" s="831"/>
      <c r="DR441" s="831"/>
      <c r="DS441" s="831"/>
      <c r="DT441" s="831"/>
      <c r="DU441" s="831"/>
      <c r="DV441" s="831"/>
      <c r="DW441" s="826"/>
    </row>
    <row r="442" spans="2:127" x14ac:dyDescent="0.2">
      <c r="B442" s="703"/>
      <c r="C442" s="827"/>
      <c r="D442" s="809"/>
      <c r="E442" s="809"/>
      <c r="F442" s="809"/>
      <c r="G442" s="809"/>
      <c r="H442" s="809"/>
      <c r="I442" s="809"/>
      <c r="J442" s="809"/>
      <c r="K442" s="809"/>
      <c r="L442" s="809"/>
      <c r="M442" s="809"/>
      <c r="N442" s="809"/>
      <c r="O442" s="809"/>
      <c r="P442" s="809"/>
      <c r="Q442" s="809"/>
      <c r="R442" s="828"/>
      <c r="S442" s="809"/>
      <c r="T442" s="809"/>
      <c r="U442" s="707" t="s">
        <v>500</v>
      </c>
      <c r="V442" s="708" t="s">
        <v>124</v>
      </c>
      <c r="W442" s="709" t="s">
        <v>498</v>
      </c>
      <c r="X442" s="826"/>
      <c r="Y442" s="826">
        <v>50</v>
      </c>
      <c r="Z442" s="826">
        <v>50</v>
      </c>
      <c r="AA442" s="826">
        <v>50</v>
      </c>
      <c r="AB442" s="826">
        <v>50</v>
      </c>
      <c r="AC442" s="826">
        <v>50</v>
      </c>
      <c r="AD442" s="826">
        <v>50</v>
      </c>
      <c r="AE442" s="826">
        <v>50</v>
      </c>
      <c r="AF442" s="826">
        <v>50</v>
      </c>
      <c r="AG442" s="826">
        <v>50</v>
      </c>
      <c r="AH442" s="826">
        <v>50</v>
      </c>
      <c r="AI442" s="826">
        <v>50</v>
      </c>
      <c r="AJ442" s="826">
        <v>50</v>
      </c>
      <c r="AK442" s="826">
        <v>50</v>
      </c>
      <c r="AL442" s="826">
        <v>50</v>
      </c>
      <c r="AM442" s="826">
        <v>50</v>
      </c>
      <c r="AN442" s="826">
        <v>50</v>
      </c>
      <c r="AO442" s="826">
        <v>50</v>
      </c>
      <c r="AP442" s="826">
        <v>50</v>
      </c>
      <c r="AQ442" s="826">
        <v>50</v>
      </c>
      <c r="AR442" s="826">
        <v>50</v>
      </c>
      <c r="AS442" s="826">
        <v>50</v>
      </c>
      <c r="AT442" s="826">
        <v>50</v>
      </c>
      <c r="AU442" s="826">
        <v>50</v>
      </c>
      <c r="AV442" s="826">
        <v>50</v>
      </c>
      <c r="AW442" s="826">
        <v>50</v>
      </c>
      <c r="AX442" s="826">
        <v>50</v>
      </c>
      <c r="AY442" s="826">
        <v>50</v>
      </c>
      <c r="AZ442" s="826">
        <v>50</v>
      </c>
      <c r="BA442" s="826">
        <v>50</v>
      </c>
      <c r="BB442" s="826">
        <v>50</v>
      </c>
      <c r="BC442" s="826">
        <v>50</v>
      </c>
      <c r="BD442" s="826">
        <v>50</v>
      </c>
      <c r="BE442" s="826">
        <v>50</v>
      </c>
      <c r="BF442" s="826">
        <v>50</v>
      </c>
      <c r="BG442" s="826">
        <v>50</v>
      </c>
      <c r="BH442" s="826">
        <v>50</v>
      </c>
      <c r="BI442" s="826">
        <v>50</v>
      </c>
      <c r="BJ442" s="826">
        <v>50</v>
      </c>
      <c r="BK442" s="826">
        <v>50</v>
      </c>
      <c r="BL442" s="826">
        <v>50</v>
      </c>
      <c r="BM442" s="826">
        <v>50</v>
      </c>
      <c r="BN442" s="826">
        <v>50</v>
      </c>
      <c r="BO442" s="826">
        <v>50</v>
      </c>
      <c r="BP442" s="826">
        <v>50</v>
      </c>
      <c r="BQ442" s="826">
        <v>50</v>
      </c>
      <c r="BR442" s="826">
        <v>50</v>
      </c>
      <c r="BS442" s="826">
        <v>50</v>
      </c>
      <c r="BT442" s="826">
        <v>50</v>
      </c>
      <c r="BU442" s="826">
        <v>50</v>
      </c>
      <c r="BV442" s="826">
        <v>50</v>
      </c>
      <c r="BW442" s="826">
        <v>50</v>
      </c>
      <c r="BX442" s="826">
        <v>50</v>
      </c>
      <c r="BY442" s="826">
        <v>50</v>
      </c>
      <c r="BZ442" s="826">
        <v>50</v>
      </c>
      <c r="CA442" s="826">
        <v>50</v>
      </c>
      <c r="CB442" s="826">
        <v>50</v>
      </c>
      <c r="CC442" s="826">
        <v>50</v>
      </c>
      <c r="CD442" s="826">
        <v>50</v>
      </c>
      <c r="CE442" s="831">
        <v>50</v>
      </c>
      <c r="CF442" s="831">
        <v>50</v>
      </c>
      <c r="CG442" s="831">
        <v>50</v>
      </c>
      <c r="CH442" s="831">
        <v>50</v>
      </c>
      <c r="CI442" s="831">
        <v>50</v>
      </c>
      <c r="CJ442" s="831">
        <v>50</v>
      </c>
      <c r="CK442" s="831">
        <v>50</v>
      </c>
      <c r="CL442" s="831">
        <v>50</v>
      </c>
      <c r="CM442" s="831">
        <v>50</v>
      </c>
      <c r="CN442" s="831">
        <v>50</v>
      </c>
      <c r="CO442" s="831">
        <v>50</v>
      </c>
      <c r="CP442" s="831">
        <v>50</v>
      </c>
      <c r="CQ442" s="831">
        <v>50</v>
      </c>
      <c r="CR442" s="831">
        <v>50</v>
      </c>
      <c r="CS442" s="831">
        <v>50</v>
      </c>
      <c r="CT442" s="831">
        <v>50</v>
      </c>
      <c r="CU442" s="831">
        <v>50</v>
      </c>
      <c r="CV442" s="831">
        <v>50</v>
      </c>
      <c r="CW442" s="831">
        <v>50</v>
      </c>
      <c r="CX442" s="831">
        <v>50</v>
      </c>
      <c r="CY442" s="832">
        <v>50</v>
      </c>
      <c r="CZ442" s="831"/>
      <c r="DA442" s="831"/>
      <c r="DB442" s="831"/>
      <c r="DC442" s="831"/>
      <c r="DD442" s="831"/>
      <c r="DE442" s="831"/>
      <c r="DF442" s="831"/>
      <c r="DG442" s="831"/>
      <c r="DH442" s="831"/>
      <c r="DI442" s="831"/>
      <c r="DJ442" s="831"/>
      <c r="DK442" s="831"/>
      <c r="DL442" s="831"/>
      <c r="DM442" s="831"/>
      <c r="DN442" s="831"/>
      <c r="DO442" s="831"/>
      <c r="DP442" s="831"/>
      <c r="DQ442" s="831"/>
      <c r="DR442" s="831"/>
      <c r="DS442" s="831"/>
      <c r="DT442" s="831"/>
      <c r="DU442" s="831"/>
      <c r="DV442" s="831"/>
      <c r="DW442" s="826"/>
    </row>
    <row r="443" spans="2:127" x14ac:dyDescent="0.2">
      <c r="B443" s="704"/>
      <c r="C443" s="705"/>
      <c r="D443" s="651"/>
      <c r="E443" s="651"/>
      <c r="F443" s="651"/>
      <c r="G443" s="651"/>
      <c r="H443" s="651"/>
      <c r="I443" s="651"/>
      <c r="J443" s="651"/>
      <c r="K443" s="651"/>
      <c r="L443" s="651"/>
      <c r="M443" s="651"/>
      <c r="N443" s="651"/>
      <c r="O443" s="651"/>
      <c r="P443" s="651"/>
      <c r="Q443" s="651"/>
      <c r="R443" s="706"/>
      <c r="S443" s="651"/>
      <c r="T443" s="651"/>
      <c r="U443" s="707" t="s">
        <v>501</v>
      </c>
      <c r="V443" s="708" t="s">
        <v>124</v>
      </c>
      <c r="W443" s="709" t="s">
        <v>498</v>
      </c>
      <c r="X443" s="826"/>
      <c r="Y443" s="826"/>
      <c r="Z443" s="826"/>
      <c r="AA443" s="826"/>
      <c r="AB443" s="826"/>
      <c r="AC443" s="826"/>
      <c r="AD443" s="826"/>
      <c r="AE443" s="826"/>
      <c r="AF443" s="826"/>
      <c r="AG443" s="826"/>
      <c r="AH443" s="826"/>
      <c r="AI443" s="826"/>
      <c r="AJ443" s="826"/>
      <c r="AK443" s="826"/>
      <c r="AL443" s="826"/>
      <c r="AM443" s="826"/>
      <c r="AN443" s="826"/>
      <c r="AO443" s="826"/>
      <c r="AP443" s="826"/>
      <c r="AQ443" s="826"/>
      <c r="AR443" s="826"/>
      <c r="AS443" s="826"/>
      <c r="AT443" s="826"/>
      <c r="AU443" s="826"/>
      <c r="AV443" s="826"/>
      <c r="AW443" s="826"/>
      <c r="AX443" s="826"/>
      <c r="AY443" s="826"/>
      <c r="AZ443" s="826"/>
      <c r="BA443" s="826"/>
      <c r="BB443" s="826"/>
      <c r="BC443" s="826"/>
      <c r="BD443" s="826"/>
      <c r="BE443" s="826"/>
      <c r="BF443" s="826"/>
      <c r="BG443" s="826"/>
      <c r="BH443" s="826"/>
      <c r="BI443" s="826"/>
      <c r="BJ443" s="826"/>
      <c r="BK443" s="826"/>
      <c r="BL443" s="826"/>
      <c r="BM443" s="826"/>
      <c r="BN443" s="826"/>
      <c r="BO443" s="826"/>
      <c r="BP443" s="826"/>
      <c r="BQ443" s="826"/>
      <c r="BR443" s="826"/>
      <c r="BS443" s="826"/>
      <c r="BT443" s="826"/>
      <c r="BU443" s="826"/>
      <c r="BV443" s="826"/>
      <c r="BW443" s="826"/>
      <c r="BX443" s="826"/>
      <c r="BY443" s="826"/>
      <c r="BZ443" s="826"/>
      <c r="CA443" s="826"/>
      <c r="CB443" s="826"/>
      <c r="CC443" s="826"/>
      <c r="CD443" s="826"/>
      <c r="CE443" s="826"/>
      <c r="CF443" s="826"/>
      <c r="CG443" s="826"/>
      <c r="CH443" s="826"/>
      <c r="CI443" s="826"/>
      <c r="CJ443" s="826"/>
      <c r="CK443" s="826"/>
      <c r="CL443" s="826"/>
      <c r="CM443" s="826"/>
      <c r="CN443" s="826"/>
      <c r="CO443" s="826"/>
      <c r="CP443" s="826"/>
      <c r="CQ443" s="826"/>
      <c r="CR443" s="826"/>
      <c r="CS443" s="826"/>
      <c r="CT443" s="826"/>
      <c r="CU443" s="826"/>
      <c r="CV443" s="826"/>
      <c r="CW443" s="826"/>
      <c r="CX443" s="826"/>
      <c r="CY443" s="832"/>
      <c r="CZ443" s="831"/>
      <c r="DA443" s="826"/>
      <c r="DB443" s="826"/>
      <c r="DC443" s="826"/>
      <c r="DD443" s="826"/>
      <c r="DE443" s="826"/>
      <c r="DF443" s="826"/>
      <c r="DG443" s="826"/>
      <c r="DH443" s="826"/>
      <c r="DI443" s="826"/>
      <c r="DJ443" s="826"/>
      <c r="DK443" s="826"/>
      <c r="DL443" s="826"/>
      <c r="DM443" s="826"/>
      <c r="DN443" s="826"/>
      <c r="DO443" s="826"/>
      <c r="DP443" s="826"/>
      <c r="DQ443" s="826"/>
      <c r="DR443" s="826"/>
      <c r="DS443" s="826"/>
      <c r="DT443" s="826"/>
      <c r="DU443" s="826"/>
      <c r="DV443" s="826"/>
      <c r="DW443" s="826"/>
    </row>
    <row r="444" spans="2:127" x14ac:dyDescent="0.2">
      <c r="B444" s="704"/>
      <c r="C444" s="705"/>
      <c r="D444" s="651"/>
      <c r="E444" s="651"/>
      <c r="F444" s="651"/>
      <c r="G444" s="651"/>
      <c r="H444" s="651"/>
      <c r="I444" s="651"/>
      <c r="J444" s="651"/>
      <c r="K444" s="651"/>
      <c r="L444" s="651"/>
      <c r="M444" s="651"/>
      <c r="N444" s="651"/>
      <c r="O444" s="651"/>
      <c r="P444" s="651"/>
      <c r="Q444" s="651"/>
      <c r="R444" s="706"/>
      <c r="S444" s="651"/>
      <c r="T444" s="651"/>
      <c r="U444" s="710" t="s">
        <v>502</v>
      </c>
      <c r="V444" s="711" t="s">
        <v>124</v>
      </c>
      <c r="W444" s="709" t="s">
        <v>498</v>
      </c>
      <c r="X444" s="826"/>
      <c r="Y444" s="826"/>
      <c r="Z444" s="826"/>
      <c r="AA444" s="826"/>
      <c r="AB444" s="826"/>
      <c r="AC444" s="826"/>
      <c r="AD444" s="826"/>
      <c r="AE444" s="826"/>
      <c r="AF444" s="826"/>
      <c r="AG444" s="826"/>
      <c r="AH444" s="826"/>
      <c r="AI444" s="826"/>
      <c r="AJ444" s="826"/>
      <c r="AK444" s="826"/>
      <c r="AL444" s="826"/>
      <c r="AM444" s="826"/>
      <c r="AN444" s="826"/>
      <c r="AO444" s="826"/>
      <c r="AP444" s="826"/>
      <c r="AQ444" s="826"/>
      <c r="AR444" s="826"/>
      <c r="AS444" s="826"/>
      <c r="AT444" s="826"/>
      <c r="AU444" s="826"/>
      <c r="AV444" s="826"/>
      <c r="AW444" s="826"/>
      <c r="AX444" s="826"/>
      <c r="AY444" s="826"/>
      <c r="AZ444" s="826"/>
      <c r="BA444" s="826"/>
      <c r="BB444" s="826"/>
      <c r="BC444" s="826"/>
      <c r="BD444" s="826"/>
      <c r="BE444" s="826"/>
      <c r="BF444" s="826"/>
      <c r="BG444" s="826"/>
      <c r="BH444" s="826"/>
      <c r="BI444" s="826"/>
      <c r="BJ444" s="826"/>
      <c r="BK444" s="826"/>
      <c r="BL444" s="826"/>
      <c r="BM444" s="826"/>
      <c r="BN444" s="826"/>
      <c r="BO444" s="826"/>
      <c r="BP444" s="826"/>
      <c r="BQ444" s="826"/>
      <c r="BR444" s="826"/>
      <c r="BS444" s="826"/>
      <c r="BT444" s="826"/>
      <c r="BU444" s="826"/>
      <c r="BV444" s="826"/>
      <c r="BW444" s="826"/>
      <c r="BX444" s="826"/>
      <c r="BY444" s="826"/>
      <c r="BZ444" s="826"/>
      <c r="CA444" s="826"/>
      <c r="CB444" s="826"/>
      <c r="CC444" s="826"/>
      <c r="CD444" s="826"/>
      <c r="CE444" s="826"/>
      <c r="CF444" s="826"/>
      <c r="CG444" s="826"/>
      <c r="CH444" s="826"/>
      <c r="CI444" s="826"/>
      <c r="CJ444" s="826"/>
      <c r="CK444" s="826"/>
      <c r="CL444" s="826"/>
      <c r="CM444" s="826"/>
      <c r="CN444" s="826"/>
      <c r="CO444" s="826"/>
      <c r="CP444" s="826"/>
      <c r="CQ444" s="826"/>
      <c r="CR444" s="826"/>
      <c r="CS444" s="826"/>
      <c r="CT444" s="826"/>
      <c r="CU444" s="826"/>
      <c r="CV444" s="826"/>
      <c r="CW444" s="826"/>
      <c r="CX444" s="826"/>
      <c r="CY444" s="832"/>
      <c r="CZ444" s="831"/>
      <c r="DA444" s="826"/>
      <c r="DB444" s="826"/>
      <c r="DC444" s="826"/>
      <c r="DD444" s="826"/>
      <c r="DE444" s="826"/>
      <c r="DF444" s="826"/>
      <c r="DG444" s="826"/>
      <c r="DH444" s="826"/>
      <c r="DI444" s="826"/>
      <c r="DJ444" s="826"/>
      <c r="DK444" s="826"/>
      <c r="DL444" s="826"/>
      <c r="DM444" s="826"/>
      <c r="DN444" s="826"/>
      <c r="DO444" s="826"/>
      <c r="DP444" s="826"/>
      <c r="DQ444" s="826"/>
      <c r="DR444" s="826"/>
      <c r="DS444" s="826"/>
      <c r="DT444" s="826"/>
      <c r="DU444" s="826"/>
      <c r="DV444" s="826"/>
      <c r="DW444" s="826"/>
    </row>
    <row r="445" spans="2:127" x14ac:dyDescent="0.2">
      <c r="B445" s="704"/>
      <c r="C445" s="705"/>
      <c r="D445" s="651"/>
      <c r="E445" s="651"/>
      <c r="F445" s="651"/>
      <c r="G445" s="651"/>
      <c r="H445" s="651"/>
      <c r="I445" s="651"/>
      <c r="J445" s="651"/>
      <c r="K445" s="651"/>
      <c r="L445" s="651"/>
      <c r="M445" s="651"/>
      <c r="N445" s="651"/>
      <c r="O445" s="651"/>
      <c r="P445" s="651"/>
      <c r="Q445" s="651"/>
      <c r="R445" s="706"/>
      <c r="S445" s="651"/>
      <c r="T445" s="651"/>
      <c r="U445" s="707" t="s">
        <v>503</v>
      </c>
      <c r="V445" s="708" t="s">
        <v>124</v>
      </c>
      <c r="W445" s="709" t="s">
        <v>498</v>
      </c>
      <c r="X445" s="826"/>
      <c r="Y445" s="826"/>
      <c r="Z445" s="826"/>
      <c r="AA445" s="826"/>
      <c r="AB445" s="826"/>
      <c r="AC445" s="826"/>
      <c r="AD445" s="826"/>
      <c r="AE445" s="826"/>
      <c r="AF445" s="826"/>
      <c r="AG445" s="826"/>
      <c r="AH445" s="826"/>
      <c r="AI445" s="826"/>
      <c r="AJ445" s="826"/>
      <c r="AK445" s="826"/>
      <c r="AL445" s="826"/>
      <c r="AM445" s="826"/>
      <c r="AN445" s="826"/>
      <c r="AO445" s="826"/>
      <c r="AP445" s="826"/>
      <c r="AQ445" s="826"/>
      <c r="AR445" s="826"/>
      <c r="AS445" s="826"/>
      <c r="AT445" s="826"/>
      <c r="AU445" s="826"/>
      <c r="AV445" s="826"/>
      <c r="AW445" s="826"/>
      <c r="AX445" s="826"/>
      <c r="AY445" s="826"/>
      <c r="AZ445" s="826"/>
      <c r="BA445" s="826"/>
      <c r="BB445" s="826"/>
      <c r="BC445" s="826"/>
      <c r="BD445" s="826"/>
      <c r="BE445" s="826"/>
      <c r="BF445" s="826"/>
      <c r="BG445" s="826"/>
      <c r="BH445" s="826"/>
      <c r="BI445" s="826"/>
      <c r="BJ445" s="826"/>
      <c r="BK445" s="826"/>
      <c r="BL445" s="826"/>
      <c r="BM445" s="826"/>
      <c r="BN445" s="826"/>
      <c r="BO445" s="826"/>
      <c r="BP445" s="826"/>
      <c r="BQ445" s="826"/>
      <c r="BR445" s="826"/>
      <c r="BS445" s="826"/>
      <c r="BT445" s="826"/>
      <c r="BU445" s="826"/>
      <c r="BV445" s="826"/>
      <c r="BW445" s="826"/>
      <c r="BX445" s="826"/>
      <c r="BY445" s="826"/>
      <c r="BZ445" s="826"/>
      <c r="CA445" s="826"/>
      <c r="CB445" s="826"/>
      <c r="CC445" s="826"/>
      <c r="CD445" s="826"/>
      <c r="CE445" s="826"/>
      <c r="CF445" s="826"/>
      <c r="CG445" s="826"/>
      <c r="CH445" s="826"/>
      <c r="CI445" s="826"/>
      <c r="CJ445" s="826"/>
      <c r="CK445" s="826"/>
      <c r="CL445" s="826"/>
      <c r="CM445" s="826"/>
      <c r="CN445" s="826"/>
      <c r="CO445" s="826"/>
      <c r="CP445" s="826"/>
      <c r="CQ445" s="826"/>
      <c r="CR445" s="826"/>
      <c r="CS445" s="826"/>
      <c r="CT445" s="826"/>
      <c r="CU445" s="826"/>
      <c r="CV445" s="826"/>
      <c r="CW445" s="826"/>
      <c r="CX445" s="826"/>
      <c r="CY445" s="832"/>
      <c r="CZ445" s="831"/>
      <c r="DA445" s="826"/>
      <c r="DB445" s="826"/>
      <c r="DC445" s="826"/>
      <c r="DD445" s="826"/>
      <c r="DE445" s="826"/>
      <c r="DF445" s="826"/>
      <c r="DG445" s="826"/>
      <c r="DH445" s="826"/>
      <c r="DI445" s="826"/>
      <c r="DJ445" s="826"/>
      <c r="DK445" s="826"/>
      <c r="DL445" s="826"/>
      <c r="DM445" s="826"/>
      <c r="DN445" s="826"/>
      <c r="DO445" s="826"/>
      <c r="DP445" s="826"/>
      <c r="DQ445" s="826"/>
      <c r="DR445" s="826"/>
      <c r="DS445" s="826"/>
      <c r="DT445" s="826"/>
      <c r="DU445" s="826"/>
      <c r="DV445" s="826"/>
      <c r="DW445" s="826"/>
    </row>
    <row r="446" spans="2:127" x14ac:dyDescent="0.2">
      <c r="B446" s="829"/>
      <c r="C446" s="705"/>
      <c r="D446" s="651"/>
      <c r="E446" s="651"/>
      <c r="F446" s="651"/>
      <c r="G446" s="651"/>
      <c r="H446" s="651"/>
      <c r="I446" s="651"/>
      <c r="J446" s="651"/>
      <c r="K446" s="651"/>
      <c r="L446" s="651"/>
      <c r="M446" s="651"/>
      <c r="N446" s="651"/>
      <c r="O446" s="651"/>
      <c r="P446" s="651"/>
      <c r="Q446" s="651"/>
      <c r="R446" s="706"/>
      <c r="S446" s="651"/>
      <c r="T446" s="651"/>
      <c r="U446" s="707" t="s">
        <v>504</v>
      </c>
      <c r="V446" s="708" t="s">
        <v>124</v>
      </c>
      <c r="W446" s="709" t="s">
        <v>498</v>
      </c>
      <c r="X446" s="826"/>
      <c r="Y446" s="826"/>
      <c r="Z446" s="826"/>
      <c r="AA446" s="826"/>
      <c r="AB446" s="826"/>
      <c r="AC446" s="826"/>
      <c r="AD446" s="826"/>
      <c r="AE446" s="826"/>
      <c r="AF446" s="826"/>
      <c r="AG446" s="826"/>
      <c r="AH446" s="826"/>
      <c r="AI446" s="826"/>
      <c r="AJ446" s="826"/>
      <c r="AK446" s="826"/>
      <c r="AL446" s="826"/>
      <c r="AM446" s="826"/>
      <c r="AN446" s="826"/>
      <c r="AO446" s="826"/>
      <c r="AP446" s="826"/>
      <c r="AQ446" s="826"/>
      <c r="AR446" s="826"/>
      <c r="AS446" s="826"/>
      <c r="AT446" s="826"/>
      <c r="AU446" s="826"/>
      <c r="AV446" s="826"/>
      <c r="AW446" s="826"/>
      <c r="AX446" s="826"/>
      <c r="AY446" s="826"/>
      <c r="AZ446" s="826"/>
      <c r="BA446" s="826"/>
      <c r="BB446" s="826"/>
      <c r="BC446" s="826"/>
      <c r="BD446" s="826"/>
      <c r="BE446" s="826"/>
      <c r="BF446" s="826"/>
      <c r="BG446" s="826"/>
      <c r="BH446" s="826"/>
      <c r="BI446" s="826"/>
      <c r="BJ446" s="826"/>
      <c r="BK446" s="826"/>
      <c r="BL446" s="826"/>
      <c r="BM446" s="826"/>
      <c r="BN446" s="826"/>
      <c r="BO446" s="826"/>
      <c r="BP446" s="826"/>
      <c r="BQ446" s="826"/>
      <c r="BR446" s="826"/>
      <c r="BS446" s="826"/>
      <c r="BT446" s="826"/>
      <c r="BU446" s="826"/>
      <c r="BV446" s="826"/>
      <c r="BW446" s="826"/>
      <c r="BX446" s="826"/>
      <c r="BY446" s="826"/>
      <c r="BZ446" s="826"/>
      <c r="CA446" s="826"/>
      <c r="CB446" s="826"/>
      <c r="CC446" s="826"/>
      <c r="CD446" s="826"/>
      <c r="CE446" s="826"/>
      <c r="CF446" s="826"/>
      <c r="CG446" s="826"/>
      <c r="CH446" s="826"/>
      <c r="CI446" s="826"/>
      <c r="CJ446" s="826"/>
      <c r="CK446" s="826"/>
      <c r="CL446" s="826"/>
      <c r="CM446" s="826"/>
      <c r="CN446" s="826"/>
      <c r="CO446" s="826"/>
      <c r="CP446" s="826"/>
      <c r="CQ446" s="826"/>
      <c r="CR446" s="826"/>
      <c r="CS446" s="826"/>
      <c r="CT446" s="826"/>
      <c r="CU446" s="826"/>
      <c r="CV446" s="826"/>
      <c r="CW446" s="826"/>
      <c r="CX446" s="826"/>
      <c r="CY446" s="832"/>
      <c r="CZ446" s="831"/>
      <c r="DA446" s="826"/>
      <c r="DB446" s="826"/>
      <c r="DC446" s="826"/>
      <c r="DD446" s="826"/>
      <c r="DE446" s="826"/>
      <c r="DF446" s="826"/>
      <c r="DG446" s="826"/>
      <c r="DH446" s="826"/>
      <c r="DI446" s="826"/>
      <c r="DJ446" s="826"/>
      <c r="DK446" s="826"/>
      <c r="DL446" s="826"/>
      <c r="DM446" s="826"/>
      <c r="DN446" s="826"/>
      <c r="DO446" s="826"/>
      <c r="DP446" s="826"/>
      <c r="DQ446" s="826"/>
      <c r="DR446" s="826"/>
      <c r="DS446" s="826"/>
      <c r="DT446" s="826"/>
      <c r="DU446" s="826"/>
      <c r="DV446" s="826"/>
      <c r="DW446" s="826"/>
    </row>
    <row r="447" spans="2:127" x14ac:dyDescent="0.2">
      <c r="B447" s="829"/>
      <c r="C447" s="705"/>
      <c r="D447" s="651"/>
      <c r="E447" s="651"/>
      <c r="F447" s="651"/>
      <c r="G447" s="651"/>
      <c r="H447" s="651"/>
      <c r="I447" s="651"/>
      <c r="J447" s="651"/>
      <c r="K447" s="651"/>
      <c r="L447" s="651"/>
      <c r="M447" s="651"/>
      <c r="N447" s="651"/>
      <c r="O447" s="651"/>
      <c r="P447" s="651"/>
      <c r="Q447" s="651"/>
      <c r="R447" s="706"/>
      <c r="S447" s="651"/>
      <c r="T447" s="651"/>
      <c r="U447" s="707" t="s">
        <v>505</v>
      </c>
      <c r="V447" s="708" t="s">
        <v>124</v>
      </c>
      <c r="W447" s="709" t="s">
        <v>498</v>
      </c>
      <c r="X447" s="826"/>
      <c r="Y447" s="826"/>
      <c r="Z447" s="826"/>
      <c r="AA447" s="826"/>
      <c r="AB447" s="826"/>
      <c r="AC447" s="826"/>
      <c r="AD447" s="826"/>
      <c r="AE447" s="826"/>
      <c r="AF447" s="826"/>
      <c r="AG447" s="826"/>
      <c r="AH447" s="826"/>
      <c r="AI447" s="826"/>
      <c r="AJ447" s="826"/>
      <c r="AK447" s="826"/>
      <c r="AL447" s="826"/>
      <c r="AM447" s="826"/>
      <c r="AN447" s="826"/>
      <c r="AO447" s="826"/>
      <c r="AP447" s="826"/>
      <c r="AQ447" s="826"/>
      <c r="AR447" s="826"/>
      <c r="AS447" s="826"/>
      <c r="AT447" s="826"/>
      <c r="AU447" s="826"/>
      <c r="AV447" s="826"/>
      <c r="AW447" s="826"/>
      <c r="AX447" s="826"/>
      <c r="AY447" s="826"/>
      <c r="AZ447" s="826"/>
      <c r="BA447" s="826"/>
      <c r="BB447" s="826"/>
      <c r="BC447" s="826"/>
      <c r="BD447" s="826"/>
      <c r="BE447" s="826"/>
      <c r="BF447" s="826"/>
      <c r="BG447" s="826"/>
      <c r="BH447" s="826"/>
      <c r="BI447" s="826"/>
      <c r="BJ447" s="826"/>
      <c r="BK447" s="826"/>
      <c r="BL447" s="826"/>
      <c r="BM447" s="826"/>
      <c r="BN447" s="826"/>
      <c r="BO447" s="826"/>
      <c r="BP447" s="826"/>
      <c r="BQ447" s="826"/>
      <c r="BR447" s="826"/>
      <c r="BS447" s="826"/>
      <c r="BT447" s="826"/>
      <c r="BU447" s="826"/>
      <c r="BV447" s="826"/>
      <c r="BW447" s="826"/>
      <c r="BX447" s="826"/>
      <c r="BY447" s="826"/>
      <c r="BZ447" s="826"/>
      <c r="CA447" s="826"/>
      <c r="CB447" s="826"/>
      <c r="CC447" s="826"/>
      <c r="CD447" s="826"/>
      <c r="CE447" s="826"/>
      <c r="CF447" s="826"/>
      <c r="CG447" s="826"/>
      <c r="CH447" s="826"/>
      <c r="CI447" s="826"/>
      <c r="CJ447" s="826"/>
      <c r="CK447" s="826"/>
      <c r="CL447" s="826"/>
      <c r="CM447" s="826"/>
      <c r="CN447" s="826"/>
      <c r="CO447" s="826"/>
      <c r="CP447" s="826"/>
      <c r="CQ447" s="826"/>
      <c r="CR447" s="826"/>
      <c r="CS447" s="826"/>
      <c r="CT447" s="826"/>
      <c r="CU447" s="826"/>
      <c r="CV447" s="826"/>
      <c r="CW447" s="826"/>
      <c r="CX447" s="826"/>
      <c r="CY447" s="832"/>
      <c r="CZ447" s="831"/>
      <c r="DA447" s="826"/>
      <c r="DB447" s="826"/>
      <c r="DC447" s="826"/>
      <c r="DD447" s="826"/>
      <c r="DE447" s="826"/>
      <c r="DF447" s="826"/>
      <c r="DG447" s="826"/>
      <c r="DH447" s="826"/>
      <c r="DI447" s="826"/>
      <c r="DJ447" s="826"/>
      <c r="DK447" s="826"/>
      <c r="DL447" s="826"/>
      <c r="DM447" s="826"/>
      <c r="DN447" s="826"/>
      <c r="DO447" s="826"/>
      <c r="DP447" s="826"/>
      <c r="DQ447" s="826"/>
      <c r="DR447" s="826"/>
      <c r="DS447" s="826"/>
      <c r="DT447" s="826"/>
      <c r="DU447" s="826"/>
      <c r="DV447" s="826"/>
      <c r="DW447" s="826"/>
    </row>
    <row r="448" spans="2:127" x14ac:dyDescent="0.2">
      <c r="B448" s="829"/>
      <c r="C448" s="705"/>
      <c r="D448" s="651"/>
      <c r="E448" s="651"/>
      <c r="F448" s="651"/>
      <c r="G448" s="651"/>
      <c r="H448" s="651"/>
      <c r="I448" s="651"/>
      <c r="J448" s="651"/>
      <c r="K448" s="651"/>
      <c r="L448" s="651"/>
      <c r="M448" s="651"/>
      <c r="N448" s="651"/>
      <c r="O448" s="651"/>
      <c r="P448" s="651"/>
      <c r="Q448" s="651"/>
      <c r="R448" s="706"/>
      <c r="S448" s="651"/>
      <c r="T448" s="651"/>
      <c r="U448" s="707" t="s">
        <v>506</v>
      </c>
      <c r="V448" s="708" t="s">
        <v>124</v>
      </c>
      <c r="W448" s="709" t="s">
        <v>498</v>
      </c>
      <c r="X448" s="826"/>
      <c r="Y448" s="826"/>
      <c r="Z448" s="826"/>
      <c r="AA448" s="826"/>
      <c r="AB448" s="826"/>
      <c r="AC448" s="826"/>
      <c r="AD448" s="826"/>
      <c r="AE448" s="826"/>
      <c r="AF448" s="826"/>
      <c r="AG448" s="826"/>
      <c r="AH448" s="826"/>
      <c r="AI448" s="826"/>
      <c r="AJ448" s="826"/>
      <c r="AK448" s="826"/>
      <c r="AL448" s="826"/>
      <c r="AM448" s="826"/>
      <c r="AN448" s="826"/>
      <c r="AO448" s="826"/>
      <c r="AP448" s="826"/>
      <c r="AQ448" s="826"/>
      <c r="AR448" s="826"/>
      <c r="AS448" s="826"/>
      <c r="AT448" s="826"/>
      <c r="AU448" s="826"/>
      <c r="AV448" s="826"/>
      <c r="AW448" s="826"/>
      <c r="AX448" s="826"/>
      <c r="AY448" s="826"/>
      <c r="AZ448" s="826"/>
      <c r="BA448" s="826"/>
      <c r="BB448" s="826"/>
      <c r="BC448" s="826"/>
      <c r="BD448" s="826"/>
      <c r="BE448" s="826"/>
      <c r="BF448" s="826"/>
      <c r="BG448" s="826"/>
      <c r="BH448" s="826"/>
      <c r="BI448" s="826"/>
      <c r="BJ448" s="826"/>
      <c r="BK448" s="826"/>
      <c r="BL448" s="826"/>
      <c r="BM448" s="826"/>
      <c r="BN448" s="826"/>
      <c r="BO448" s="826"/>
      <c r="BP448" s="826"/>
      <c r="BQ448" s="826"/>
      <c r="BR448" s="826"/>
      <c r="BS448" s="826"/>
      <c r="BT448" s="826"/>
      <c r="BU448" s="826"/>
      <c r="BV448" s="826"/>
      <c r="BW448" s="826"/>
      <c r="BX448" s="826"/>
      <c r="BY448" s="826"/>
      <c r="BZ448" s="826"/>
      <c r="CA448" s="826"/>
      <c r="CB448" s="826"/>
      <c r="CC448" s="826"/>
      <c r="CD448" s="826"/>
      <c r="CE448" s="826"/>
      <c r="CF448" s="826"/>
      <c r="CG448" s="826"/>
      <c r="CH448" s="826"/>
      <c r="CI448" s="826"/>
      <c r="CJ448" s="826"/>
      <c r="CK448" s="826"/>
      <c r="CL448" s="826"/>
      <c r="CM448" s="826"/>
      <c r="CN448" s="826"/>
      <c r="CO448" s="826"/>
      <c r="CP448" s="826"/>
      <c r="CQ448" s="826"/>
      <c r="CR448" s="826"/>
      <c r="CS448" s="826"/>
      <c r="CT448" s="826"/>
      <c r="CU448" s="826"/>
      <c r="CV448" s="826"/>
      <c r="CW448" s="826"/>
      <c r="CX448" s="826"/>
      <c r="CY448" s="832"/>
      <c r="CZ448" s="831"/>
      <c r="DA448" s="826"/>
      <c r="DB448" s="826"/>
      <c r="DC448" s="826"/>
      <c r="DD448" s="826"/>
      <c r="DE448" s="826"/>
      <c r="DF448" s="826"/>
      <c r="DG448" s="826"/>
      <c r="DH448" s="826"/>
      <c r="DI448" s="826"/>
      <c r="DJ448" s="826"/>
      <c r="DK448" s="826"/>
      <c r="DL448" s="826"/>
      <c r="DM448" s="826"/>
      <c r="DN448" s="826"/>
      <c r="DO448" s="826"/>
      <c r="DP448" s="826"/>
      <c r="DQ448" s="826"/>
      <c r="DR448" s="826"/>
      <c r="DS448" s="826"/>
      <c r="DT448" s="826"/>
      <c r="DU448" s="826"/>
      <c r="DV448" s="826"/>
      <c r="DW448" s="826"/>
    </row>
    <row r="449" spans="2:127" x14ac:dyDescent="0.2">
      <c r="B449" s="829"/>
      <c r="C449" s="705"/>
      <c r="D449" s="651"/>
      <c r="E449" s="651"/>
      <c r="F449" s="651"/>
      <c r="G449" s="651"/>
      <c r="H449" s="651"/>
      <c r="I449" s="651"/>
      <c r="J449" s="651"/>
      <c r="K449" s="651"/>
      <c r="L449" s="651"/>
      <c r="M449" s="651"/>
      <c r="N449" s="651"/>
      <c r="O449" s="651"/>
      <c r="P449" s="651"/>
      <c r="Q449" s="651"/>
      <c r="R449" s="706"/>
      <c r="S449" s="651"/>
      <c r="T449" s="651"/>
      <c r="U449" s="712" t="s">
        <v>507</v>
      </c>
      <c r="V449" s="708" t="s">
        <v>124</v>
      </c>
      <c r="W449" s="709" t="s">
        <v>498</v>
      </c>
      <c r="X449" s="833"/>
      <c r="Y449" s="833"/>
      <c r="Z449" s="833"/>
      <c r="AA449" s="833"/>
      <c r="AB449" s="833"/>
      <c r="AC449" s="833"/>
      <c r="AD449" s="833"/>
      <c r="AE449" s="833"/>
      <c r="AF449" s="833"/>
      <c r="AG449" s="833"/>
      <c r="AH449" s="833"/>
      <c r="AI449" s="833"/>
      <c r="AJ449" s="833"/>
      <c r="AK449" s="833"/>
      <c r="AL449" s="833"/>
      <c r="AM449" s="833"/>
      <c r="AN449" s="833"/>
      <c r="AO449" s="833"/>
      <c r="AP449" s="833"/>
      <c r="AQ449" s="833"/>
      <c r="AR449" s="833"/>
      <c r="AS449" s="833"/>
      <c r="AT449" s="833"/>
      <c r="AU449" s="833"/>
      <c r="AV449" s="833"/>
      <c r="AW449" s="833"/>
      <c r="AX449" s="833"/>
      <c r="AY449" s="833"/>
      <c r="AZ449" s="833"/>
      <c r="BA449" s="833"/>
      <c r="BB449" s="833"/>
      <c r="BC449" s="833"/>
      <c r="BD449" s="833"/>
      <c r="BE449" s="833"/>
      <c r="BF449" s="833"/>
      <c r="BG449" s="833"/>
      <c r="BH449" s="833"/>
      <c r="BI449" s="833"/>
      <c r="BJ449" s="833"/>
      <c r="BK449" s="833"/>
      <c r="BL449" s="833"/>
      <c r="BM449" s="833"/>
      <c r="BN449" s="833"/>
      <c r="BO449" s="833"/>
      <c r="BP449" s="833"/>
      <c r="BQ449" s="833"/>
      <c r="BR449" s="833"/>
      <c r="BS449" s="833"/>
      <c r="BT449" s="833"/>
      <c r="BU449" s="833"/>
      <c r="BV449" s="833"/>
      <c r="BW449" s="833"/>
      <c r="BX449" s="833"/>
      <c r="BY449" s="833"/>
      <c r="BZ449" s="833"/>
      <c r="CA449" s="833"/>
      <c r="CB449" s="833"/>
      <c r="CC449" s="833"/>
      <c r="CD449" s="833"/>
      <c r="CE449" s="833"/>
      <c r="CF449" s="833"/>
      <c r="CG449" s="833"/>
      <c r="CH449" s="833"/>
      <c r="CI449" s="833"/>
      <c r="CJ449" s="833"/>
      <c r="CK449" s="833"/>
      <c r="CL449" s="833"/>
      <c r="CM449" s="833"/>
      <c r="CN449" s="833"/>
      <c r="CO449" s="833"/>
      <c r="CP449" s="833"/>
      <c r="CQ449" s="833"/>
      <c r="CR449" s="833"/>
      <c r="CS449" s="833"/>
      <c r="CT449" s="833"/>
      <c r="CU449" s="833"/>
      <c r="CV449" s="833"/>
      <c r="CW449" s="833"/>
      <c r="CX449" s="833"/>
      <c r="CY449" s="832"/>
      <c r="CZ449" s="831"/>
      <c r="DA449" s="833"/>
      <c r="DB449" s="833"/>
      <c r="DC449" s="833"/>
      <c r="DD449" s="833"/>
      <c r="DE449" s="833"/>
      <c r="DF449" s="833"/>
      <c r="DG449" s="833"/>
      <c r="DH449" s="833"/>
      <c r="DI449" s="833"/>
      <c r="DJ449" s="833"/>
      <c r="DK449" s="833"/>
      <c r="DL449" s="833"/>
      <c r="DM449" s="833"/>
      <c r="DN449" s="833"/>
      <c r="DO449" s="833"/>
      <c r="DP449" s="833"/>
      <c r="DQ449" s="833"/>
      <c r="DR449" s="833"/>
      <c r="DS449" s="833"/>
      <c r="DT449" s="833"/>
      <c r="DU449" s="833"/>
      <c r="DV449" s="833"/>
      <c r="DW449" s="833"/>
    </row>
    <row r="450" spans="2:127" ht="15.75" thickBot="1" x14ac:dyDescent="0.25">
      <c r="B450" s="713"/>
      <c r="C450" s="714"/>
      <c r="D450" s="715"/>
      <c r="E450" s="715"/>
      <c r="F450" s="715"/>
      <c r="G450" s="715"/>
      <c r="H450" s="715"/>
      <c r="I450" s="715"/>
      <c r="J450" s="715"/>
      <c r="K450" s="715"/>
      <c r="L450" s="715"/>
      <c r="M450" s="715"/>
      <c r="N450" s="715"/>
      <c r="O450" s="715"/>
      <c r="P450" s="715"/>
      <c r="Q450" s="715"/>
      <c r="R450" s="716"/>
      <c r="S450" s="715"/>
      <c r="T450" s="715"/>
      <c r="U450" s="717" t="s">
        <v>127</v>
      </c>
      <c r="V450" s="718" t="s">
        <v>508</v>
      </c>
      <c r="W450" s="719" t="s">
        <v>498</v>
      </c>
      <c r="X450" s="720">
        <f>SUM(X439:X449)</f>
        <v>5144.9654151316581</v>
      </c>
      <c r="Y450" s="720">
        <f t="shared" ref="Y450:CJ450" si="121">SUM(Y439:Y449)</f>
        <v>5196.227224763119</v>
      </c>
      <c r="Z450" s="720">
        <f t="shared" si="121"/>
        <v>5212.3158103838468</v>
      </c>
      <c r="AA450" s="720">
        <f t="shared" si="121"/>
        <v>5232.0693052804654</v>
      </c>
      <c r="AB450" s="720">
        <f t="shared" si="121"/>
        <v>5254.2837216719272</v>
      </c>
      <c r="AC450" s="720">
        <f t="shared" si="121"/>
        <v>3671.6679696660763</v>
      </c>
      <c r="AD450" s="720">
        <f t="shared" si="121"/>
        <v>3621.5123463753007</v>
      </c>
      <c r="AE450" s="720">
        <f t="shared" si="121"/>
        <v>3571.9098725042459</v>
      </c>
      <c r="AF450" s="720">
        <f t="shared" si="121"/>
        <v>3522.8789421039064</v>
      </c>
      <c r="AG450" s="720">
        <f t="shared" si="121"/>
        <v>3258.290989605096</v>
      </c>
      <c r="AH450" s="720">
        <f t="shared" si="121"/>
        <v>1392.1626956541527</v>
      </c>
      <c r="AI450" s="720">
        <f t="shared" si="121"/>
        <v>1392.162586857118</v>
      </c>
      <c r="AJ450" s="720">
        <f t="shared" si="121"/>
        <v>1392.1623430330544</v>
      </c>
      <c r="AK450" s="720">
        <f t="shared" si="121"/>
        <v>1392.1621140385316</v>
      </c>
      <c r="AL450" s="720">
        <f t="shared" si="121"/>
        <v>1392.1618993739514</v>
      </c>
      <c r="AM450" s="720">
        <f t="shared" si="121"/>
        <v>1929.335905037884</v>
      </c>
      <c r="AN450" s="720">
        <f t="shared" si="121"/>
        <v>1894.8982148034443</v>
      </c>
      <c r="AO450" s="720">
        <f t="shared" si="121"/>
        <v>1861.7553848546147</v>
      </c>
      <c r="AP450" s="720">
        <f t="shared" si="121"/>
        <v>1829.876294117083</v>
      </c>
      <c r="AQ450" s="720">
        <f t="shared" si="121"/>
        <v>1799.2826888494619</v>
      </c>
      <c r="AR450" s="720">
        <f t="shared" si="121"/>
        <v>1769.9594364080181</v>
      </c>
      <c r="AS450" s="720">
        <f t="shared" si="121"/>
        <v>1741.8736523043976</v>
      </c>
      <c r="AT450" s="720">
        <f t="shared" si="121"/>
        <v>1714.9848747782921</v>
      </c>
      <c r="AU450" s="720">
        <f t="shared" si="121"/>
        <v>1689.249742053202</v>
      </c>
      <c r="AV450" s="720">
        <f t="shared" si="121"/>
        <v>1625.1989279408385</v>
      </c>
      <c r="AW450" s="720">
        <f t="shared" si="121"/>
        <v>1392.1610237868067</v>
      </c>
      <c r="AX450" s="720">
        <f t="shared" si="121"/>
        <v>1392.1610237868067</v>
      </c>
      <c r="AY450" s="720">
        <f t="shared" si="121"/>
        <v>1392.1610237868067</v>
      </c>
      <c r="AZ450" s="720">
        <f t="shared" si="121"/>
        <v>1392.1610237868067</v>
      </c>
      <c r="BA450" s="720">
        <f t="shared" si="121"/>
        <v>1392.1610237868067</v>
      </c>
      <c r="BB450" s="720">
        <f t="shared" si="121"/>
        <v>1929.335230286822</v>
      </c>
      <c r="BC450" s="720">
        <f t="shared" si="121"/>
        <v>1894.8977275539478</v>
      </c>
      <c r="BD450" s="720">
        <f t="shared" si="121"/>
        <v>1861.7550722543058</v>
      </c>
      <c r="BE450" s="720">
        <f t="shared" si="121"/>
        <v>1829.8761437819649</v>
      </c>
      <c r="BF450" s="720">
        <f t="shared" si="121"/>
        <v>1799.2826888494619</v>
      </c>
      <c r="BG450" s="720">
        <f t="shared" si="121"/>
        <v>1769.9594364080181</v>
      </c>
      <c r="BH450" s="720">
        <f t="shared" si="121"/>
        <v>1741.8736523043976</v>
      </c>
      <c r="BI450" s="720">
        <f t="shared" si="121"/>
        <v>1714.9848747782921</v>
      </c>
      <c r="BJ450" s="720">
        <f t="shared" si="121"/>
        <v>1689.249742053202</v>
      </c>
      <c r="BK450" s="720">
        <f t="shared" si="121"/>
        <v>1625.1989279408385</v>
      </c>
      <c r="BL450" s="720">
        <f t="shared" si="121"/>
        <v>1392.1610237868067</v>
      </c>
      <c r="BM450" s="720">
        <f t="shared" si="121"/>
        <v>1392.1610237868067</v>
      </c>
      <c r="BN450" s="720">
        <f t="shared" si="121"/>
        <v>1392.1610237868067</v>
      </c>
      <c r="BO450" s="720">
        <f t="shared" si="121"/>
        <v>1392.1610237868067</v>
      </c>
      <c r="BP450" s="720">
        <f t="shared" si="121"/>
        <v>1392.1610237868067</v>
      </c>
      <c r="BQ450" s="720">
        <f t="shared" si="121"/>
        <v>1929.335230286822</v>
      </c>
      <c r="BR450" s="720">
        <f t="shared" si="121"/>
        <v>1894.8977275539478</v>
      </c>
      <c r="BS450" s="720">
        <f t="shared" si="121"/>
        <v>1861.7550722543058</v>
      </c>
      <c r="BT450" s="720">
        <f t="shared" si="121"/>
        <v>1829.8761437819649</v>
      </c>
      <c r="BU450" s="720">
        <f t="shared" si="121"/>
        <v>1799.2826888494619</v>
      </c>
      <c r="BV450" s="720">
        <f t="shared" si="121"/>
        <v>1769.9594364080181</v>
      </c>
      <c r="BW450" s="720">
        <f t="shared" si="121"/>
        <v>1741.8736523043976</v>
      </c>
      <c r="BX450" s="720">
        <f t="shared" si="121"/>
        <v>1714.9848747782921</v>
      </c>
      <c r="BY450" s="720">
        <f t="shared" si="121"/>
        <v>1689.249742053202</v>
      </c>
      <c r="BZ450" s="720">
        <f t="shared" si="121"/>
        <v>1625.1989279408385</v>
      </c>
      <c r="CA450" s="720">
        <f t="shared" si="121"/>
        <v>1392.1610237868067</v>
      </c>
      <c r="CB450" s="720">
        <f t="shared" si="121"/>
        <v>1392.1610237868067</v>
      </c>
      <c r="CC450" s="720">
        <f t="shared" si="121"/>
        <v>1392.1610237868067</v>
      </c>
      <c r="CD450" s="720">
        <f t="shared" si="121"/>
        <v>1392.1610237868067</v>
      </c>
      <c r="CE450" s="720">
        <f t="shared" si="121"/>
        <v>1392.1610237868067</v>
      </c>
      <c r="CF450" s="720">
        <f t="shared" si="121"/>
        <v>1929.335230286822</v>
      </c>
      <c r="CG450" s="720">
        <f t="shared" si="121"/>
        <v>1894.8977275539478</v>
      </c>
      <c r="CH450" s="720">
        <f t="shared" si="121"/>
        <v>1861.7550722543058</v>
      </c>
      <c r="CI450" s="720">
        <f t="shared" si="121"/>
        <v>1829.8761437819649</v>
      </c>
      <c r="CJ450" s="720">
        <f t="shared" si="121"/>
        <v>1799.2826888494619</v>
      </c>
      <c r="CK450" s="720">
        <f t="shared" ref="CK450:DW450" si="122">SUM(CK439:CK449)</f>
        <v>1769.9594364080181</v>
      </c>
      <c r="CL450" s="720">
        <f t="shared" si="122"/>
        <v>1741.8736523043976</v>
      </c>
      <c r="CM450" s="720">
        <f t="shared" si="122"/>
        <v>1714.9848747782921</v>
      </c>
      <c r="CN450" s="720">
        <f t="shared" si="122"/>
        <v>1689.249742053202</v>
      </c>
      <c r="CO450" s="720">
        <f t="shared" si="122"/>
        <v>1625.1989279408385</v>
      </c>
      <c r="CP450" s="720">
        <f t="shared" si="122"/>
        <v>1392.1610237868067</v>
      </c>
      <c r="CQ450" s="720">
        <f t="shared" si="122"/>
        <v>1392.1610237868067</v>
      </c>
      <c r="CR450" s="720">
        <f t="shared" si="122"/>
        <v>1392.1610237868067</v>
      </c>
      <c r="CS450" s="720">
        <f t="shared" si="122"/>
        <v>1392.1610237868067</v>
      </c>
      <c r="CT450" s="720">
        <f t="shared" si="122"/>
        <v>1392.1610237868067</v>
      </c>
      <c r="CU450" s="720">
        <f t="shared" si="122"/>
        <v>1929.335230286822</v>
      </c>
      <c r="CV450" s="720">
        <f t="shared" si="122"/>
        <v>1894.8977275539478</v>
      </c>
      <c r="CW450" s="720">
        <f t="shared" si="122"/>
        <v>1861.7550722543058</v>
      </c>
      <c r="CX450" s="720">
        <f t="shared" si="122"/>
        <v>1829.8761437819649</v>
      </c>
      <c r="CY450" s="721">
        <f t="shared" si="122"/>
        <v>1799.2826888494619</v>
      </c>
      <c r="CZ450" s="721">
        <f t="shared" si="122"/>
        <v>0</v>
      </c>
      <c r="DA450" s="721">
        <f t="shared" si="122"/>
        <v>0</v>
      </c>
      <c r="DB450" s="721">
        <f t="shared" si="122"/>
        <v>0</v>
      </c>
      <c r="DC450" s="721">
        <f t="shared" si="122"/>
        <v>0</v>
      </c>
      <c r="DD450" s="721">
        <f t="shared" si="122"/>
        <v>0</v>
      </c>
      <c r="DE450" s="721">
        <f t="shared" si="122"/>
        <v>0</v>
      </c>
      <c r="DF450" s="721">
        <f t="shared" si="122"/>
        <v>0</v>
      </c>
      <c r="DG450" s="721">
        <f t="shared" si="122"/>
        <v>0</v>
      </c>
      <c r="DH450" s="721">
        <f t="shared" si="122"/>
        <v>0</v>
      </c>
      <c r="DI450" s="721">
        <f t="shared" si="122"/>
        <v>0</v>
      </c>
      <c r="DJ450" s="721">
        <f t="shared" si="122"/>
        <v>0</v>
      </c>
      <c r="DK450" s="721">
        <f t="shared" si="122"/>
        <v>0</v>
      </c>
      <c r="DL450" s="721">
        <f t="shared" si="122"/>
        <v>0</v>
      </c>
      <c r="DM450" s="721">
        <f t="shared" si="122"/>
        <v>0</v>
      </c>
      <c r="DN450" s="721">
        <f t="shared" si="122"/>
        <v>0</v>
      </c>
      <c r="DO450" s="721">
        <f t="shared" si="122"/>
        <v>0</v>
      </c>
      <c r="DP450" s="721">
        <f t="shared" si="122"/>
        <v>0</v>
      </c>
      <c r="DQ450" s="721">
        <f t="shared" si="122"/>
        <v>0</v>
      </c>
      <c r="DR450" s="721">
        <f t="shared" si="122"/>
        <v>0</v>
      </c>
      <c r="DS450" s="721">
        <f t="shared" si="122"/>
        <v>0</v>
      </c>
      <c r="DT450" s="721">
        <f t="shared" si="122"/>
        <v>0</v>
      </c>
      <c r="DU450" s="721">
        <f t="shared" si="122"/>
        <v>0</v>
      </c>
      <c r="DV450" s="721">
        <f t="shared" si="122"/>
        <v>0</v>
      </c>
      <c r="DW450" s="721">
        <f t="shared" si="122"/>
        <v>0</v>
      </c>
    </row>
    <row r="451" spans="2:127" ht="38.25" x14ac:dyDescent="0.2">
      <c r="B451" s="693"/>
      <c r="C451" s="830" t="s">
        <v>816</v>
      </c>
      <c r="D451" s="817" t="s">
        <v>817</v>
      </c>
      <c r="E451" s="818" t="s">
        <v>575</v>
      </c>
      <c r="F451" s="819" t="s">
        <v>780</v>
      </c>
      <c r="G451" s="820" t="s">
        <v>781</v>
      </c>
      <c r="H451" s="821" t="s">
        <v>495</v>
      </c>
      <c r="I451" s="822">
        <f>MAX(X451:AV451)</f>
        <v>15.992679708798564</v>
      </c>
      <c r="J451" s="821">
        <f>SUMPRODUCT($X$2:$CY$2,$X451:$CY451)*365</f>
        <v>130833.18027030525</v>
      </c>
      <c r="K451" s="821">
        <f>SUMPRODUCT($X$2:$CY$2,$X452:$CY452)+SUMPRODUCT($X$2:$CY$2,$X453:$CY453)+SUMPRODUCT($X$2:$CY$2,$X454:$CY454)</f>
        <v>69048.065563905198</v>
      </c>
      <c r="L451" s="821">
        <f>SUMPRODUCT($X$2:$CY$2,$X455:$CY455) +SUMPRODUCT($X$2:$CY$2,$X456:$CY456)</f>
        <v>1354.1174828083138</v>
      </c>
      <c r="M451" s="821">
        <f>SUMPRODUCT($X$2:$CY$2,$X457:$CY457)</f>
        <v>0</v>
      </c>
      <c r="N451" s="821">
        <f>SUMPRODUCT($X$2:$CY$2,$X460:$CY460) +SUMPRODUCT($X$2:$CY$2,$X461:$CY461)</f>
        <v>0</v>
      </c>
      <c r="O451" s="821">
        <f>SUMPRODUCT($X$2:$CY$2,$X458:$CY458) +SUMPRODUCT($X$2:$CY$2,$X459:$CY459) +SUMPRODUCT($X$2:$CY$2,$X462:$CY462)</f>
        <v>0</v>
      </c>
      <c r="P451" s="821">
        <f>SUM(K451:O451)</f>
        <v>70402.183046713515</v>
      </c>
      <c r="Q451" s="821">
        <f>(SUM(K451:M451)*100000)/(J451*1000)</f>
        <v>53.81064872172373</v>
      </c>
      <c r="R451" s="823">
        <f>(P451*100000)/(J451*1000)</f>
        <v>53.81064872172373</v>
      </c>
      <c r="S451" s="824" t="s">
        <v>782</v>
      </c>
      <c r="T451" s="825" t="s">
        <v>782</v>
      </c>
      <c r="U451" s="778" t="s">
        <v>496</v>
      </c>
      <c r="V451" s="708" t="s">
        <v>124</v>
      </c>
      <c r="W451" s="779" t="s">
        <v>75</v>
      </c>
      <c r="X451" s="826"/>
      <c r="Y451" s="826">
        <v>1.7675415639404588</v>
      </c>
      <c r="Z451" s="826">
        <v>3.530592671513761</v>
      </c>
      <c r="AA451" s="826">
        <v>5.2971762516029486</v>
      </c>
      <c r="AB451" s="826">
        <v>7.0672038891092424</v>
      </c>
      <c r="AC451" s="826">
        <v>8.8402013703086251</v>
      </c>
      <c r="AD451" s="826">
        <v>10.201855180656864</v>
      </c>
      <c r="AE451" s="826">
        <v>11.648452107725578</v>
      </c>
      <c r="AF451" s="826">
        <v>13.097671649282695</v>
      </c>
      <c r="AG451" s="826">
        <v>14.546083579290778</v>
      </c>
      <c r="AH451" s="826">
        <v>15.992679708798564</v>
      </c>
      <c r="AI451" s="826">
        <v>15.670804769056939</v>
      </c>
      <c r="AJ451" s="826">
        <v>15.407088678592595</v>
      </c>
      <c r="AK451" s="826">
        <v>15.092242656331678</v>
      </c>
      <c r="AL451" s="826">
        <v>14.780303509129924</v>
      </c>
      <c r="AM451" s="826">
        <v>14.469819890638114</v>
      </c>
      <c r="AN451" s="826">
        <v>14.493807752667337</v>
      </c>
      <c r="AO451" s="826">
        <v>14.5174043595591</v>
      </c>
      <c r="AP451" s="826">
        <v>14.539264696227244</v>
      </c>
      <c r="AQ451" s="826">
        <v>14.559006134627204</v>
      </c>
      <c r="AR451" s="826">
        <v>14.576458963818803</v>
      </c>
      <c r="AS451" s="826">
        <v>14.645576597098966</v>
      </c>
      <c r="AT451" s="826">
        <v>14.712285528296809</v>
      </c>
      <c r="AU451" s="826">
        <v>14.776727628907933</v>
      </c>
      <c r="AV451" s="826">
        <v>14.839034586531177</v>
      </c>
      <c r="AW451" s="826">
        <v>14.899328856792808</v>
      </c>
      <c r="AX451" s="826">
        <v>14.899328856792808</v>
      </c>
      <c r="AY451" s="826">
        <v>14.899328856792808</v>
      </c>
      <c r="AZ451" s="826">
        <v>14.899328856792808</v>
      </c>
      <c r="BA451" s="826">
        <v>14.899328856792808</v>
      </c>
      <c r="BB451" s="826">
        <v>14.899328856792808</v>
      </c>
      <c r="BC451" s="826">
        <v>14.899328856792808</v>
      </c>
      <c r="BD451" s="826">
        <v>14.899328856792808</v>
      </c>
      <c r="BE451" s="826">
        <v>14.899328856792808</v>
      </c>
      <c r="BF451" s="826">
        <v>14.899328856792808</v>
      </c>
      <c r="BG451" s="826">
        <v>14.899328856792808</v>
      </c>
      <c r="BH451" s="826">
        <v>14.899328856792808</v>
      </c>
      <c r="BI451" s="826">
        <v>14.899328856792808</v>
      </c>
      <c r="BJ451" s="826">
        <v>14.899328856792808</v>
      </c>
      <c r="BK451" s="826">
        <v>14.899328856792808</v>
      </c>
      <c r="BL451" s="826">
        <v>14.899328856792808</v>
      </c>
      <c r="BM451" s="826">
        <v>14.899328856792808</v>
      </c>
      <c r="BN451" s="826">
        <v>14.899328856792808</v>
      </c>
      <c r="BO451" s="826">
        <v>14.899328856792808</v>
      </c>
      <c r="BP451" s="826">
        <v>14.899328856792808</v>
      </c>
      <c r="BQ451" s="826">
        <v>14.899328856792808</v>
      </c>
      <c r="BR451" s="826">
        <v>14.899328856792808</v>
      </c>
      <c r="BS451" s="826">
        <v>14.899328856792808</v>
      </c>
      <c r="BT451" s="826">
        <v>14.899328856792808</v>
      </c>
      <c r="BU451" s="826">
        <v>14.899328856792808</v>
      </c>
      <c r="BV451" s="826">
        <v>14.899328856792808</v>
      </c>
      <c r="BW451" s="826">
        <v>14.899328856792808</v>
      </c>
      <c r="BX451" s="826">
        <v>14.899328856792808</v>
      </c>
      <c r="BY451" s="826">
        <v>14.899328856792808</v>
      </c>
      <c r="BZ451" s="826">
        <v>14.899328856792808</v>
      </c>
      <c r="CA451" s="826">
        <v>14.899328856792808</v>
      </c>
      <c r="CB451" s="826">
        <v>14.899328856792808</v>
      </c>
      <c r="CC451" s="826">
        <v>14.899328856792808</v>
      </c>
      <c r="CD451" s="826">
        <v>14.899328856792808</v>
      </c>
      <c r="CE451" s="831">
        <v>14.899328856792808</v>
      </c>
      <c r="CF451" s="831">
        <v>14.899328856792808</v>
      </c>
      <c r="CG451" s="831">
        <v>14.899328856792808</v>
      </c>
      <c r="CH451" s="831">
        <v>14.899328856792808</v>
      </c>
      <c r="CI451" s="831">
        <v>14.899328856792808</v>
      </c>
      <c r="CJ451" s="831">
        <v>14.899328856792808</v>
      </c>
      <c r="CK451" s="831">
        <v>14.899328856792808</v>
      </c>
      <c r="CL451" s="831">
        <v>14.899328856792808</v>
      </c>
      <c r="CM451" s="831">
        <v>14.899328856792808</v>
      </c>
      <c r="CN451" s="831">
        <v>14.899328856792808</v>
      </c>
      <c r="CO451" s="831">
        <v>14.899328856792808</v>
      </c>
      <c r="CP451" s="831">
        <v>14.899328856792808</v>
      </c>
      <c r="CQ451" s="831">
        <v>14.899328856792808</v>
      </c>
      <c r="CR451" s="831">
        <v>14.899328856792808</v>
      </c>
      <c r="CS451" s="831">
        <v>14.899328856792808</v>
      </c>
      <c r="CT451" s="831">
        <v>14.899328856792808</v>
      </c>
      <c r="CU451" s="831">
        <v>14.899328856792808</v>
      </c>
      <c r="CV451" s="831">
        <v>14.899328856792808</v>
      </c>
      <c r="CW451" s="831">
        <v>14.899328856792808</v>
      </c>
      <c r="CX451" s="831">
        <v>14.899328856792808</v>
      </c>
      <c r="CY451" s="832">
        <v>14.899328856792808</v>
      </c>
      <c r="CZ451" s="831"/>
      <c r="DA451" s="831"/>
      <c r="DB451" s="831"/>
      <c r="DC451" s="831"/>
      <c r="DD451" s="831"/>
      <c r="DE451" s="831"/>
      <c r="DF451" s="831"/>
      <c r="DG451" s="831"/>
      <c r="DH451" s="831"/>
      <c r="DI451" s="831"/>
      <c r="DJ451" s="831"/>
      <c r="DK451" s="831"/>
      <c r="DL451" s="831"/>
      <c r="DM451" s="831"/>
      <c r="DN451" s="831"/>
      <c r="DO451" s="831"/>
      <c r="DP451" s="831"/>
      <c r="DQ451" s="831"/>
      <c r="DR451" s="831"/>
      <c r="DS451" s="831"/>
      <c r="DT451" s="831"/>
      <c r="DU451" s="831"/>
      <c r="DV451" s="831"/>
      <c r="DW451" s="826"/>
    </row>
    <row r="452" spans="2:127" x14ac:dyDescent="0.2">
      <c r="B452" s="694"/>
      <c r="C452" s="695"/>
      <c r="D452" s="696"/>
      <c r="E452" s="697"/>
      <c r="F452" s="697"/>
      <c r="G452" s="696"/>
      <c r="H452" s="697"/>
      <c r="I452" s="697"/>
      <c r="J452" s="697"/>
      <c r="K452" s="697"/>
      <c r="L452" s="697"/>
      <c r="M452" s="697"/>
      <c r="N452" s="697"/>
      <c r="O452" s="697"/>
      <c r="P452" s="697"/>
      <c r="Q452" s="697"/>
      <c r="R452" s="698"/>
      <c r="S452" s="697"/>
      <c r="T452" s="697"/>
      <c r="U452" s="707" t="s">
        <v>497</v>
      </c>
      <c r="V452" s="708" t="s">
        <v>124</v>
      </c>
      <c r="W452" s="779" t="s">
        <v>498</v>
      </c>
      <c r="X452" s="826">
        <v>9405.4166614197984</v>
      </c>
      <c r="Y452" s="826">
        <v>3553.7120972425882</v>
      </c>
      <c r="Z452" s="826">
        <v>3553.8300124452003</v>
      </c>
      <c r="AA452" s="826">
        <v>3553.9765022130182</v>
      </c>
      <c r="AB452" s="826">
        <v>3554.1369721524457</v>
      </c>
      <c r="AC452" s="826">
        <v>2209.1864753467503</v>
      </c>
      <c r="AD452" s="826">
        <v>2209.3574304148856</v>
      </c>
      <c r="AE452" s="826">
        <v>2209.5519904535167</v>
      </c>
      <c r="AF452" s="826">
        <v>2209.7255668038288</v>
      </c>
      <c r="AG452" s="826">
        <v>2209.8886513099806</v>
      </c>
      <c r="AH452" s="826">
        <v>162.56214499601961</v>
      </c>
      <c r="AI452" s="826">
        <v>162.73362238587271</v>
      </c>
      <c r="AJ452" s="826">
        <v>162.86859938417425</v>
      </c>
      <c r="AK452" s="826">
        <v>162.99854016041834</v>
      </c>
      <c r="AL452" s="826">
        <v>163.07131920302072</v>
      </c>
      <c r="AM452" s="826">
        <v>500.05717437367946</v>
      </c>
      <c r="AN452" s="826">
        <v>500.05436362683446</v>
      </c>
      <c r="AO452" s="826">
        <v>499.99500567829398</v>
      </c>
      <c r="AP452" s="826">
        <v>499.91830285342792</v>
      </c>
      <c r="AQ452" s="826">
        <v>499.83292759039938</v>
      </c>
      <c r="AR452" s="826">
        <v>499.83292759039938</v>
      </c>
      <c r="AS452" s="826">
        <v>499.83292759039938</v>
      </c>
      <c r="AT452" s="826">
        <v>499.83292759039938</v>
      </c>
      <c r="AU452" s="826">
        <v>499.83292759039938</v>
      </c>
      <c r="AV452" s="826">
        <v>499.83292759039938</v>
      </c>
      <c r="AW452" s="826">
        <v>159.85757388858318</v>
      </c>
      <c r="AX452" s="826">
        <v>159.85757388858318</v>
      </c>
      <c r="AY452" s="826">
        <v>159.85757388858318</v>
      </c>
      <c r="AZ452" s="826">
        <v>159.85757388858318</v>
      </c>
      <c r="BA452" s="826">
        <v>159.85757388858318</v>
      </c>
      <c r="BB452" s="826">
        <v>496.82126135676975</v>
      </c>
      <c r="BC452" s="826">
        <v>496.82126135676975</v>
      </c>
      <c r="BD452" s="826">
        <v>496.82126135676975</v>
      </c>
      <c r="BE452" s="826">
        <v>496.82126135676975</v>
      </c>
      <c r="BF452" s="826">
        <v>496.82126135676975</v>
      </c>
      <c r="BG452" s="826">
        <v>496.82126135676975</v>
      </c>
      <c r="BH452" s="826">
        <v>496.82126135676975</v>
      </c>
      <c r="BI452" s="826">
        <v>496.82126135676975</v>
      </c>
      <c r="BJ452" s="826">
        <v>496.82126135676975</v>
      </c>
      <c r="BK452" s="826">
        <v>496.82126135676975</v>
      </c>
      <c r="BL452" s="826">
        <v>159.85757388858318</v>
      </c>
      <c r="BM452" s="826">
        <v>159.85757388858318</v>
      </c>
      <c r="BN452" s="826">
        <v>159.85757388858318</v>
      </c>
      <c r="BO452" s="826">
        <v>159.85757388858318</v>
      </c>
      <c r="BP452" s="826">
        <v>159.85757388858318</v>
      </c>
      <c r="BQ452" s="826">
        <v>496.82126135676975</v>
      </c>
      <c r="BR452" s="826">
        <v>496.82126135676975</v>
      </c>
      <c r="BS452" s="826">
        <v>496.82126135676975</v>
      </c>
      <c r="BT452" s="826">
        <v>496.82126135676975</v>
      </c>
      <c r="BU452" s="826">
        <v>496.82126135676975</v>
      </c>
      <c r="BV452" s="826">
        <v>496.82126135676975</v>
      </c>
      <c r="BW452" s="826">
        <v>496.82126135676975</v>
      </c>
      <c r="BX452" s="826">
        <v>496.82126135676975</v>
      </c>
      <c r="BY452" s="826">
        <v>496.82126135676975</v>
      </c>
      <c r="BZ452" s="826">
        <v>496.82126135676975</v>
      </c>
      <c r="CA452" s="826">
        <v>159.85757388858318</v>
      </c>
      <c r="CB452" s="826">
        <v>159.85757388858318</v>
      </c>
      <c r="CC452" s="826">
        <v>159.85757388858318</v>
      </c>
      <c r="CD452" s="826">
        <v>159.85757388858318</v>
      </c>
      <c r="CE452" s="831">
        <v>159.85757388858318</v>
      </c>
      <c r="CF452" s="831">
        <v>496.82126135676975</v>
      </c>
      <c r="CG452" s="831">
        <v>496.82126135676975</v>
      </c>
      <c r="CH452" s="831">
        <v>496.82126135676975</v>
      </c>
      <c r="CI452" s="831">
        <v>496.82126135676975</v>
      </c>
      <c r="CJ452" s="831">
        <v>496.82126135676975</v>
      </c>
      <c r="CK452" s="831">
        <v>496.82126135676975</v>
      </c>
      <c r="CL452" s="831">
        <v>496.82126135676975</v>
      </c>
      <c r="CM452" s="831">
        <v>496.82126135676975</v>
      </c>
      <c r="CN452" s="831">
        <v>496.82126135676975</v>
      </c>
      <c r="CO452" s="831">
        <v>496.82126135676975</v>
      </c>
      <c r="CP452" s="831">
        <v>159.85757388858318</v>
      </c>
      <c r="CQ452" s="831">
        <v>159.85757388858318</v>
      </c>
      <c r="CR452" s="831">
        <v>159.85757388858318</v>
      </c>
      <c r="CS452" s="831">
        <v>159.85757388858318</v>
      </c>
      <c r="CT452" s="831">
        <v>159.85757388858318</v>
      </c>
      <c r="CU452" s="831">
        <v>496.82126135676975</v>
      </c>
      <c r="CV452" s="831">
        <v>496.82126135676975</v>
      </c>
      <c r="CW452" s="831">
        <v>496.82126135676975</v>
      </c>
      <c r="CX452" s="831">
        <v>496.82126135676975</v>
      </c>
      <c r="CY452" s="832">
        <v>496.82126135676975</v>
      </c>
      <c r="CZ452" s="831"/>
      <c r="DA452" s="831"/>
      <c r="DB452" s="831"/>
      <c r="DC452" s="831"/>
      <c r="DD452" s="831"/>
      <c r="DE452" s="831"/>
      <c r="DF452" s="831"/>
      <c r="DG452" s="831"/>
      <c r="DH452" s="831"/>
      <c r="DI452" s="831"/>
      <c r="DJ452" s="831"/>
      <c r="DK452" s="831"/>
      <c r="DL452" s="831"/>
      <c r="DM452" s="831"/>
      <c r="DN452" s="831"/>
      <c r="DO452" s="831"/>
      <c r="DP452" s="831"/>
      <c r="DQ452" s="831"/>
      <c r="DR452" s="831"/>
      <c r="DS452" s="831"/>
      <c r="DT452" s="831"/>
      <c r="DU452" s="831"/>
      <c r="DV452" s="831"/>
      <c r="DW452" s="826"/>
    </row>
    <row r="453" spans="2:127" x14ac:dyDescent="0.2">
      <c r="B453" s="699"/>
      <c r="C453" s="700"/>
      <c r="D453" s="701"/>
      <c r="E453" s="701"/>
      <c r="F453" s="701"/>
      <c r="G453" s="701"/>
      <c r="H453" s="701"/>
      <c r="I453" s="701"/>
      <c r="J453" s="701"/>
      <c r="K453" s="701"/>
      <c r="L453" s="701"/>
      <c r="M453" s="701"/>
      <c r="N453" s="701"/>
      <c r="O453" s="701"/>
      <c r="P453" s="701"/>
      <c r="Q453" s="701"/>
      <c r="R453" s="702"/>
      <c r="S453" s="701"/>
      <c r="T453" s="701"/>
      <c r="U453" s="707" t="s">
        <v>499</v>
      </c>
      <c r="V453" s="708" t="s">
        <v>124</v>
      </c>
      <c r="W453" s="779" t="s">
        <v>498</v>
      </c>
      <c r="X453" s="826"/>
      <c r="Y453" s="826"/>
      <c r="Z453" s="826"/>
      <c r="AA453" s="826"/>
      <c r="AB453" s="826"/>
      <c r="AC453" s="826"/>
      <c r="AD453" s="826"/>
      <c r="AE453" s="826"/>
      <c r="AF453" s="826"/>
      <c r="AG453" s="826"/>
      <c r="AH453" s="826"/>
      <c r="AI453" s="826"/>
      <c r="AJ453" s="826"/>
      <c r="AK453" s="826"/>
      <c r="AL453" s="826"/>
      <c r="AM453" s="826"/>
      <c r="AN453" s="826"/>
      <c r="AO453" s="826"/>
      <c r="AP453" s="826"/>
      <c r="AQ453" s="826"/>
      <c r="AR453" s="826"/>
      <c r="AS453" s="826"/>
      <c r="AT453" s="826"/>
      <c r="AU453" s="826"/>
      <c r="AV453" s="826"/>
      <c r="AW453" s="826"/>
      <c r="AX453" s="826"/>
      <c r="AY453" s="826"/>
      <c r="AZ453" s="826"/>
      <c r="BA453" s="826"/>
      <c r="BB453" s="826"/>
      <c r="BC453" s="826"/>
      <c r="BD453" s="826"/>
      <c r="BE453" s="826"/>
      <c r="BF453" s="826"/>
      <c r="BG453" s="826"/>
      <c r="BH453" s="826"/>
      <c r="BI453" s="826"/>
      <c r="BJ453" s="826"/>
      <c r="BK453" s="826"/>
      <c r="BL453" s="826"/>
      <c r="BM453" s="826"/>
      <c r="BN453" s="826"/>
      <c r="BO453" s="826"/>
      <c r="BP453" s="826"/>
      <c r="BQ453" s="826"/>
      <c r="BR453" s="826"/>
      <c r="BS453" s="826"/>
      <c r="BT453" s="826"/>
      <c r="BU453" s="826"/>
      <c r="BV453" s="826"/>
      <c r="BW453" s="826"/>
      <c r="BX453" s="826"/>
      <c r="BY453" s="826"/>
      <c r="BZ453" s="826"/>
      <c r="CA453" s="826"/>
      <c r="CB453" s="826"/>
      <c r="CC453" s="826"/>
      <c r="CD453" s="826"/>
      <c r="CE453" s="831"/>
      <c r="CF453" s="831"/>
      <c r="CG453" s="831"/>
      <c r="CH453" s="831"/>
      <c r="CI453" s="831"/>
      <c r="CJ453" s="831"/>
      <c r="CK453" s="831"/>
      <c r="CL453" s="831"/>
      <c r="CM453" s="831"/>
      <c r="CN453" s="831"/>
      <c r="CO453" s="831"/>
      <c r="CP453" s="831"/>
      <c r="CQ453" s="831"/>
      <c r="CR453" s="831"/>
      <c r="CS453" s="831"/>
      <c r="CT453" s="831"/>
      <c r="CU453" s="831"/>
      <c r="CV453" s="831"/>
      <c r="CW453" s="831"/>
      <c r="CX453" s="831"/>
      <c r="CY453" s="832"/>
      <c r="CZ453" s="831"/>
      <c r="DA453" s="831"/>
      <c r="DB453" s="831"/>
      <c r="DC453" s="831"/>
      <c r="DD453" s="831"/>
      <c r="DE453" s="831"/>
      <c r="DF453" s="831"/>
      <c r="DG453" s="831"/>
      <c r="DH453" s="831"/>
      <c r="DI453" s="831"/>
      <c r="DJ453" s="831"/>
      <c r="DK453" s="831"/>
      <c r="DL453" s="831"/>
      <c r="DM453" s="831"/>
      <c r="DN453" s="831"/>
      <c r="DO453" s="831"/>
      <c r="DP453" s="831"/>
      <c r="DQ453" s="831"/>
      <c r="DR453" s="831"/>
      <c r="DS453" s="831"/>
      <c r="DT453" s="831"/>
      <c r="DU453" s="831"/>
      <c r="DV453" s="831"/>
      <c r="DW453" s="826"/>
    </row>
    <row r="454" spans="2:127" x14ac:dyDescent="0.2">
      <c r="B454" s="699"/>
      <c r="C454" s="700"/>
      <c r="D454" s="701"/>
      <c r="E454" s="701"/>
      <c r="F454" s="701"/>
      <c r="G454" s="701"/>
      <c r="H454" s="701"/>
      <c r="I454" s="701"/>
      <c r="J454" s="701"/>
      <c r="K454" s="701"/>
      <c r="L454" s="701"/>
      <c r="M454" s="701"/>
      <c r="N454" s="701"/>
      <c r="O454" s="701"/>
      <c r="P454" s="701"/>
      <c r="Q454" s="701"/>
      <c r="R454" s="702"/>
      <c r="S454" s="701"/>
      <c r="T454" s="701"/>
      <c r="U454" s="707" t="s">
        <v>772</v>
      </c>
      <c r="V454" s="708" t="s">
        <v>124</v>
      </c>
      <c r="W454" s="779" t="s">
        <v>498</v>
      </c>
      <c r="X454" s="826">
        <v>338.5949998111127</v>
      </c>
      <c r="Y454" s="826">
        <v>460.77376265185688</v>
      </c>
      <c r="Z454" s="826">
        <v>582.95677043989508</v>
      </c>
      <c r="AA454" s="826">
        <v>705.14505185957489</v>
      </c>
      <c r="AB454" s="826">
        <v>827.33911019707386</v>
      </c>
      <c r="AC454" s="826">
        <v>901.11495064956796</v>
      </c>
      <c r="AD454" s="826">
        <v>974.89694548451473</v>
      </c>
      <c r="AE454" s="826">
        <v>1048.6859444808524</v>
      </c>
      <c r="AF454" s="826">
        <v>1122.4811922258011</v>
      </c>
      <c r="AG454" s="826">
        <v>1196.2823110129714</v>
      </c>
      <c r="AH454" s="826">
        <v>1196.2823110129714</v>
      </c>
      <c r="AI454" s="826">
        <v>1196.2823110129714</v>
      </c>
      <c r="AJ454" s="826">
        <v>1196.2823110129714</v>
      </c>
      <c r="AK454" s="826">
        <v>1196.2823110129714</v>
      </c>
      <c r="AL454" s="826">
        <v>1196.2823110129714</v>
      </c>
      <c r="AM454" s="826">
        <v>1196.2823110129714</v>
      </c>
      <c r="AN454" s="826">
        <v>1196.2823110129714</v>
      </c>
      <c r="AO454" s="826">
        <v>1196.2823110129714</v>
      </c>
      <c r="AP454" s="826">
        <v>1196.2823110129714</v>
      </c>
      <c r="AQ454" s="826">
        <v>1196.2823110129714</v>
      </c>
      <c r="AR454" s="826">
        <v>1196.2823110129714</v>
      </c>
      <c r="AS454" s="826">
        <v>1196.2823110129714</v>
      </c>
      <c r="AT454" s="826">
        <v>1196.2823110129714</v>
      </c>
      <c r="AU454" s="826">
        <v>1196.2823110129714</v>
      </c>
      <c r="AV454" s="826">
        <v>1196.2823110129714</v>
      </c>
      <c r="AW454" s="826">
        <v>1196.2823110129714</v>
      </c>
      <c r="AX454" s="826">
        <v>1196.2823110129714</v>
      </c>
      <c r="AY454" s="826">
        <v>1196.2823110129714</v>
      </c>
      <c r="AZ454" s="826">
        <v>1196.2823110129714</v>
      </c>
      <c r="BA454" s="826">
        <v>1196.2823110129714</v>
      </c>
      <c r="BB454" s="826">
        <v>1196.2823110129714</v>
      </c>
      <c r="BC454" s="826">
        <v>1196.2823110129714</v>
      </c>
      <c r="BD454" s="826">
        <v>1196.2823110129714</v>
      </c>
      <c r="BE454" s="826">
        <v>1196.2823110129714</v>
      </c>
      <c r="BF454" s="826">
        <v>1196.2823110129714</v>
      </c>
      <c r="BG454" s="826">
        <v>1196.2823110129714</v>
      </c>
      <c r="BH454" s="826">
        <v>1196.2823110129714</v>
      </c>
      <c r="BI454" s="826">
        <v>1196.2823110129714</v>
      </c>
      <c r="BJ454" s="826">
        <v>1196.2823110129714</v>
      </c>
      <c r="BK454" s="826">
        <v>1196.2823110129714</v>
      </c>
      <c r="BL454" s="826">
        <v>1196.2823110129714</v>
      </c>
      <c r="BM454" s="826">
        <v>1196.2823110129714</v>
      </c>
      <c r="BN454" s="826">
        <v>1196.2823110129714</v>
      </c>
      <c r="BO454" s="826">
        <v>1196.2823110129714</v>
      </c>
      <c r="BP454" s="826">
        <v>1196.2823110129714</v>
      </c>
      <c r="BQ454" s="826">
        <v>1196.2823110129714</v>
      </c>
      <c r="BR454" s="826">
        <v>1196.2823110129714</v>
      </c>
      <c r="BS454" s="826">
        <v>1196.2823110129714</v>
      </c>
      <c r="BT454" s="826">
        <v>1196.2823110129714</v>
      </c>
      <c r="BU454" s="826">
        <v>1196.2823110129714</v>
      </c>
      <c r="BV454" s="826">
        <v>1196.2823110129714</v>
      </c>
      <c r="BW454" s="826">
        <v>1196.2823110129714</v>
      </c>
      <c r="BX454" s="826">
        <v>1196.2823110129714</v>
      </c>
      <c r="BY454" s="826">
        <v>1196.2823110129714</v>
      </c>
      <c r="BZ454" s="826">
        <v>1196.2823110129714</v>
      </c>
      <c r="CA454" s="826">
        <v>1196.2823110129714</v>
      </c>
      <c r="CB454" s="826">
        <v>1196.2823110129714</v>
      </c>
      <c r="CC454" s="826">
        <v>1196.2823110129714</v>
      </c>
      <c r="CD454" s="826">
        <v>1196.2823110129714</v>
      </c>
      <c r="CE454" s="831">
        <v>1196.2823110129714</v>
      </c>
      <c r="CF454" s="831">
        <v>1196.2823110129714</v>
      </c>
      <c r="CG454" s="831">
        <v>1196.2823110129714</v>
      </c>
      <c r="CH454" s="831">
        <v>1196.2823110129714</v>
      </c>
      <c r="CI454" s="831">
        <v>1196.2823110129714</v>
      </c>
      <c r="CJ454" s="831">
        <v>1196.2823110129714</v>
      </c>
      <c r="CK454" s="831">
        <v>1196.2823110129714</v>
      </c>
      <c r="CL454" s="831">
        <v>1196.2823110129714</v>
      </c>
      <c r="CM454" s="831">
        <v>1196.2823110129714</v>
      </c>
      <c r="CN454" s="831">
        <v>1196.2823110129714</v>
      </c>
      <c r="CO454" s="831">
        <v>1196.2823110129714</v>
      </c>
      <c r="CP454" s="831">
        <v>1196.2823110129714</v>
      </c>
      <c r="CQ454" s="831">
        <v>1196.2823110129714</v>
      </c>
      <c r="CR454" s="831">
        <v>1196.2823110129714</v>
      </c>
      <c r="CS454" s="831">
        <v>1196.2823110129714</v>
      </c>
      <c r="CT454" s="831">
        <v>1196.2823110129714</v>
      </c>
      <c r="CU454" s="831">
        <v>1196.2823110129714</v>
      </c>
      <c r="CV454" s="831">
        <v>1196.2823110129714</v>
      </c>
      <c r="CW454" s="831">
        <v>1196.2823110129714</v>
      </c>
      <c r="CX454" s="831">
        <v>1196.2823110129714</v>
      </c>
      <c r="CY454" s="832">
        <v>1196.2823110129714</v>
      </c>
      <c r="CZ454" s="831"/>
      <c r="DA454" s="831"/>
      <c r="DB454" s="831"/>
      <c r="DC454" s="831"/>
      <c r="DD454" s="831"/>
      <c r="DE454" s="831"/>
      <c r="DF454" s="831"/>
      <c r="DG454" s="831"/>
      <c r="DH454" s="831"/>
      <c r="DI454" s="831"/>
      <c r="DJ454" s="831"/>
      <c r="DK454" s="831"/>
      <c r="DL454" s="831"/>
      <c r="DM454" s="831"/>
      <c r="DN454" s="831"/>
      <c r="DO454" s="831"/>
      <c r="DP454" s="831"/>
      <c r="DQ454" s="831"/>
      <c r="DR454" s="831"/>
      <c r="DS454" s="831"/>
      <c r="DT454" s="831"/>
      <c r="DU454" s="831"/>
      <c r="DV454" s="831"/>
      <c r="DW454" s="826"/>
    </row>
    <row r="455" spans="2:127" x14ac:dyDescent="0.2">
      <c r="B455" s="703"/>
      <c r="C455" s="827"/>
      <c r="D455" s="809"/>
      <c r="E455" s="809"/>
      <c r="F455" s="809"/>
      <c r="G455" s="809"/>
      <c r="H455" s="809"/>
      <c r="I455" s="809"/>
      <c r="J455" s="809"/>
      <c r="K455" s="809"/>
      <c r="L455" s="809"/>
      <c r="M455" s="809"/>
      <c r="N455" s="809"/>
      <c r="O455" s="809"/>
      <c r="P455" s="809"/>
      <c r="Q455" s="809"/>
      <c r="R455" s="828"/>
      <c r="S455" s="809"/>
      <c r="T455" s="809"/>
      <c r="U455" s="707" t="s">
        <v>500</v>
      </c>
      <c r="V455" s="708" t="s">
        <v>124</v>
      </c>
      <c r="W455" s="709" t="s">
        <v>498</v>
      </c>
      <c r="X455" s="826"/>
      <c r="Y455" s="826">
        <v>49.186945811871801</v>
      </c>
      <c r="Z455" s="826">
        <v>49.186945811871801</v>
      </c>
      <c r="AA455" s="826">
        <v>49.186945811871801</v>
      </c>
      <c r="AB455" s="826">
        <v>49.186945811871801</v>
      </c>
      <c r="AC455" s="826">
        <v>49.186945811871801</v>
      </c>
      <c r="AD455" s="826">
        <v>49.186945811871801</v>
      </c>
      <c r="AE455" s="826">
        <v>49.186945811871801</v>
      </c>
      <c r="AF455" s="826">
        <v>49.186945811871801</v>
      </c>
      <c r="AG455" s="826">
        <v>49.186945811871801</v>
      </c>
      <c r="AH455" s="826">
        <v>49.186945811871801</v>
      </c>
      <c r="AI455" s="826">
        <v>49.186945811871801</v>
      </c>
      <c r="AJ455" s="826">
        <v>49.186945811871801</v>
      </c>
      <c r="AK455" s="826">
        <v>49.186945811871801</v>
      </c>
      <c r="AL455" s="826">
        <v>49.186945811871801</v>
      </c>
      <c r="AM455" s="826">
        <v>49.186945811871801</v>
      </c>
      <c r="AN455" s="826">
        <v>49.186945811871801</v>
      </c>
      <c r="AO455" s="826">
        <v>49.186945811871801</v>
      </c>
      <c r="AP455" s="826">
        <v>49.186945811871801</v>
      </c>
      <c r="AQ455" s="826">
        <v>49.186945811871801</v>
      </c>
      <c r="AR455" s="826">
        <v>49.186945811871801</v>
      </c>
      <c r="AS455" s="826">
        <v>49.186945811871801</v>
      </c>
      <c r="AT455" s="826">
        <v>49.186945811871801</v>
      </c>
      <c r="AU455" s="826">
        <v>49.186945811871801</v>
      </c>
      <c r="AV455" s="826">
        <v>49.186945811871801</v>
      </c>
      <c r="AW455" s="826">
        <v>49.186945811871801</v>
      </c>
      <c r="AX455" s="826">
        <v>49.186945811871801</v>
      </c>
      <c r="AY455" s="826">
        <v>49.186945811871801</v>
      </c>
      <c r="AZ455" s="826">
        <v>49.186945811871801</v>
      </c>
      <c r="BA455" s="826">
        <v>49.186945811871801</v>
      </c>
      <c r="BB455" s="826">
        <v>49.186945811871801</v>
      </c>
      <c r="BC455" s="826">
        <v>49.186945811871801</v>
      </c>
      <c r="BD455" s="826">
        <v>49.186945811871801</v>
      </c>
      <c r="BE455" s="826">
        <v>49.186945811871801</v>
      </c>
      <c r="BF455" s="826">
        <v>49.186945811871801</v>
      </c>
      <c r="BG455" s="826">
        <v>49.186945811871801</v>
      </c>
      <c r="BH455" s="826">
        <v>49.186945811871801</v>
      </c>
      <c r="BI455" s="826">
        <v>49.186945811871801</v>
      </c>
      <c r="BJ455" s="826">
        <v>49.186945811871801</v>
      </c>
      <c r="BK455" s="826">
        <v>49.186945811871801</v>
      </c>
      <c r="BL455" s="826">
        <v>49.186945811871801</v>
      </c>
      <c r="BM455" s="826">
        <v>49.186945811871801</v>
      </c>
      <c r="BN455" s="826">
        <v>49.186945811871801</v>
      </c>
      <c r="BO455" s="826">
        <v>49.186945811871801</v>
      </c>
      <c r="BP455" s="826">
        <v>49.186945811871801</v>
      </c>
      <c r="BQ455" s="826">
        <v>49.186945811871801</v>
      </c>
      <c r="BR455" s="826">
        <v>49.186945811871801</v>
      </c>
      <c r="BS455" s="826">
        <v>49.186945811871801</v>
      </c>
      <c r="BT455" s="826">
        <v>49.186945811871801</v>
      </c>
      <c r="BU455" s="826">
        <v>49.186945811871801</v>
      </c>
      <c r="BV455" s="826">
        <v>49.186945811871801</v>
      </c>
      <c r="BW455" s="826">
        <v>49.186945811871801</v>
      </c>
      <c r="BX455" s="826">
        <v>49.186945811871801</v>
      </c>
      <c r="BY455" s="826">
        <v>49.186945811871801</v>
      </c>
      <c r="BZ455" s="826">
        <v>49.186945811871801</v>
      </c>
      <c r="CA455" s="826">
        <v>49.186945811871801</v>
      </c>
      <c r="CB455" s="826">
        <v>49.186945811871801</v>
      </c>
      <c r="CC455" s="826">
        <v>49.186945811871801</v>
      </c>
      <c r="CD455" s="826">
        <v>49.186945811871801</v>
      </c>
      <c r="CE455" s="831">
        <v>49.186945811871801</v>
      </c>
      <c r="CF455" s="831">
        <v>49.186945811871801</v>
      </c>
      <c r="CG455" s="831">
        <v>49.186945811871801</v>
      </c>
      <c r="CH455" s="831">
        <v>49.186945811871801</v>
      </c>
      <c r="CI455" s="831">
        <v>49.186945811871801</v>
      </c>
      <c r="CJ455" s="831">
        <v>49.186945811871801</v>
      </c>
      <c r="CK455" s="831">
        <v>49.186945811871801</v>
      </c>
      <c r="CL455" s="831">
        <v>49.186945811871801</v>
      </c>
      <c r="CM455" s="831">
        <v>49.186945811871801</v>
      </c>
      <c r="CN455" s="831">
        <v>49.186945811871801</v>
      </c>
      <c r="CO455" s="831">
        <v>49.186945811871801</v>
      </c>
      <c r="CP455" s="831">
        <v>49.186945811871801</v>
      </c>
      <c r="CQ455" s="831">
        <v>49.186945811871801</v>
      </c>
      <c r="CR455" s="831">
        <v>49.186945811871801</v>
      </c>
      <c r="CS455" s="831">
        <v>49.186945811871801</v>
      </c>
      <c r="CT455" s="831">
        <v>49.186945811871801</v>
      </c>
      <c r="CU455" s="831">
        <v>49.186945811871801</v>
      </c>
      <c r="CV455" s="831">
        <v>49.186945811871801</v>
      </c>
      <c r="CW455" s="831">
        <v>49.186945811871801</v>
      </c>
      <c r="CX455" s="831">
        <v>49.186945811871801</v>
      </c>
      <c r="CY455" s="832">
        <v>49.186945811871801</v>
      </c>
      <c r="CZ455" s="831"/>
      <c r="DA455" s="831"/>
      <c r="DB455" s="831"/>
      <c r="DC455" s="831"/>
      <c r="DD455" s="831"/>
      <c r="DE455" s="831"/>
      <c r="DF455" s="831"/>
      <c r="DG455" s="831"/>
      <c r="DH455" s="831"/>
      <c r="DI455" s="831"/>
      <c r="DJ455" s="831"/>
      <c r="DK455" s="831"/>
      <c r="DL455" s="831"/>
      <c r="DM455" s="831"/>
      <c r="DN455" s="831"/>
      <c r="DO455" s="831"/>
      <c r="DP455" s="831"/>
      <c r="DQ455" s="831"/>
      <c r="DR455" s="831"/>
      <c r="DS455" s="831"/>
      <c r="DT455" s="831"/>
      <c r="DU455" s="831"/>
      <c r="DV455" s="831"/>
      <c r="DW455" s="826"/>
    </row>
    <row r="456" spans="2:127" x14ac:dyDescent="0.2">
      <c r="B456" s="704"/>
      <c r="C456" s="705"/>
      <c r="D456" s="651"/>
      <c r="E456" s="651"/>
      <c r="F456" s="651"/>
      <c r="G456" s="651"/>
      <c r="H456" s="651"/>
      <c r="I456" s="651"/>
      <c r="J456" s="651"/>
      <c r="K456" s="651"/>
      <c r="L456" s="651"/>
      <c r="M456" s="651"/>
      <c r="N456" s="651"/>
      <c r="O456" s="651"/>
      <c r="P456" s="651"/>
      <c r="Q456" s="651"/>
      <c r="R456" s="706"/>
      <c r="S456" s="651"/>
      <c r="T456" s="651"/>
      <c r="U456" s="707" t="s">
        <v>501</v>
      </c>
      <c r="V456" s="708" t="s">
        <v>124</v>
      </c>
      <c r="W456" s="709" t="s">
        <v>498</v>
      </c>
      <c r="X456" s="826"/>
      <c r="Y456" s="826"/>
      <c r="Z456" s="826"/>
      <c r="AA456" s="826"/>
      <c r="AB456" s="826"/>
      <c r="AC456" s="826"/>
      <c r="AD456" s="826"/>
      <c r="AE456" s="826"/>
      <c r="AF456" s="826"/>
      <c r="AG456" s="826"/>
      <c r="AH456" s="826"/>
      <c r="AI456" s="826"/>
      <c r="AJ456" s="826"/>
      <c r="AK456" s="826"/>
      <c r="AL456" s="826"/>
      <c r="AM456" s="826"/>
      <c r="AN456" s="826"/>
      <c r="AO456" s="826"/>
      <c r="AP456" s="826"/>
      <c r="AQ456" s="826"/>
      <c r="AR456" s="826"/>
      <c r="AS456" s="826"/>
      <c r="AT456" s="826"/>
      <c r="AU456" s="826"/>
      <c r="AV456" s="826"/>
      <c r="AW456" s="826"/>
      <c r="AX456" s="826"/>
      <c r="AY456" s="826"/>
      <c r="AZ456" s="826"/>
      <c r="BA456" s="826"/>
      <c r="BB456" s="826"/>
      <c r="BC456" s="826"/>
      <c r="BD456" s="826"/>
      <c r="BE456" s="826"/>
      <c r="BF456" s="826"/>
      <c r="BG456" s="826"/>
      <c r="BH456" s="826"/>
      <c r="BI456" s="826"/>
      <c r="BJ456" s="826"/>
      <c r="BK456" s="826"/>
      <c r="BL456" s="826"/>
      <c r="BM456" s="826"/>
      <c r="BN456" s="826"/>
      <c r="BO456" s="826"/>
      <c r="BP456" s="826"/>
      <c r="BQ456" s="826"/>
      <c r="BR456" s="826"/>
      <c r="BS456" s="826"/>
      <c r="BT456" s="826"/>
      <c r="BU456" s="826"/>
      <c r="BV456" s="826"/>
      <c r="BW456" s="826"/>
      <c r="BX456" s="826"/>
      <c r="BY456" s="826"/>
      <c r="BZ456" s="826"/>
      <c r="CA456" s="826"/>
      <c r="CB456" s="826"/>
      <c r="CC456" s="826"/>
      <c r="CD456" s="826"/>
      <c r="CE456" s="826"/>
      <c r="CF456" s="826"/>
      <c r="CG456" s="826"/>
      <c r="CH456" s="826"/>
      <c r="CI456" s="826"/>
      <c r="CJ456" s="826"/>
      <c r="CK456" s="826"/>
      <c r="CL456" s="826"/>
      <c r="CM456" s="826"/>
      <c r="CN456" s="826"/>
      <c r="CO456" s="826"/>
      <c r="CP456" s="826"/>
      <c r="CQ456" s="826"/>
      <c r="CR456" s="826"/>
      <c r="CS456" s="826"/>
      <c r="CT456" s="826"/>
      <c r="CU456" s="826"/>
      <c r="CV456" s="826"/>
      <c r="CW456" s="826"/>
      <c r="CX456" s="826"/>
      <c r="CY456" s="832"/>
      <c r="CZ456" s="831"/>
      <c r="DA456" s="826"/>
      <c r="DB456" s="826"/>
      <c r="DC456" s="826"/>
      <c r="DD456" s="826"/>
      <c r="DE456" s="826"/>
      <c r="DF456" s="826"/>
      <c r="DG456" s="826"/>
      <c r="DH456" s="826"/>
      <c r="DI456" s="826"/>
      <c r="DJ456" s="826"/>
      <c r="DK456" s="826"/>
      <c r="DL456" s="826"/>
      <c r="DM456" s="826"/>
      <c r="DN456" s="826"/>
      <c r="DO456" s="826"/>
      <c r="DP456" s="826"/>
      <c r="DQ456" s="826"/>
      <c r="DR456" s="826"/>
      <c r="DS456" s="826"/>
      <c r="DT456" s="826"/>
      <c r="DU456" s="826"/>
      <c r="DV456" s="826"/>
      <c r="DW456" s="826"/>
    </row>
    <row r="457" spans="2:127" x14ac:dyDescent="0.2">
      <c r="B457" s="704"/>
      <c r="C457" s="705"/>
      <c r="D457" s="651"/>
      <c r="E457" s="651"/>
      <c r="F457" s="651"/>
      <c r="G457" s="651"/>
      <c r="H457" s="651"/>
      <c r="I457" s="651"/>
      <c r="J457" s="651"/>
      <c r="K457" s="651"/>
      <c r="L457" s="651"/>
      <c r="M457" s="651"/>
      <c r="N457" s="651"/>
      <c r="O457" s="651"/>
      <c r="P457" s="651"/>
      <c r="Q457" s="651"/>
      <c r="R457" s="706"/>
      <c r="S457" s="651"/>
      <c r="T457" s="651"/>
      <c r="U457" s="710" t="s">
        <v>502</v>
      </c>
      <c r="V457" s="711" t="s">
        <v>124</v>
      </c>
      <c r="W457" s="709" t="s">
        <v>498</v>
      </c>
      <c r="X457" s="826"/>
      <c r="Y457" s="826"/>
      <c r="Z457" s="826"/>
      <c r="AA457" s="826"/>
      <c r="AB457" s="826"/>
      <c r="AC457" s="826"/>
      <c r="AD457" s="826"/>
      <c r="AE457" s="826"/>
      <c r="AF457" s="826"/>
      <c r="AG457" s="826"/>
      <c r="AH457" s="826"/>
      <c r="AI457" s="826"/>
      <c r="AJ457" s="826"/>
      <c r="AK457" s="826"/>
      <c r="AL457" s="826"/>
      <c r="AM457" s="826"/>
      <c r="AN457" s="826"/>
      <c r="AO457" s="826"/>
      <c r="AP457" s="826"/>
      <c r="AQ457" s="826"/>
      <c r="AR457" s="826"/>
      <c r="AS457" s="826"/>
      <c r="AT457" s="826"/>
      <c r="AU457" s="826"/>
      <c r="AV457" s="826"/>
      <c r="AW457" s="826"/>
      <c r="AX457" s="826"/>
      <c r="AY457" s="826"/>
      <c r="AZ457" s="826"/>
      <c r="BA457" s="826"/>
      <c r="BB457" s="826"/>
      <c r="BC457" s="826"/>
      <c r="BD457" s="826"/>
      <c r="BE457" s="826"/>
      <c r="BF457" s="826"/>
      <c r="BG457" s="826"/>
      <c r="BH457" s="826"/>
      <c r="BI457" s="826"/>
      <c r="BJ457" s="826"/>
      <c r="BK457" s="826"/>
      <c r="BL457" s="826"/>
      <c r="BM457" s="826"/>
      <c r="BN457" s="826"/>
      <c r="BO457" s="826"/>
      <c r="BP457" s="826"/>
      <c r="BQ457" s="826"/>
      <c r="BR457" s="826"/>
      <c r="BS457" s="826"/>
      <c r="BT457" s="826"/>
      <c r="BU457" s="826"/>
      <c r="BV457" s="826"/>
      <c r="BW457" s="826"/>
      <c r="BX457" s="826"/>
      <c r="BY457" s="826"/>
      <c r="BZ457" s="826"/>
      <c r="CA457" s="826"/>
      <c r="CB457" s="826"/>
      <c r="CC457" s="826"/>
      <c r="CD457" s="826"/>
      <c r="CE457" s="826"/>
      <c r="CF457" s="826"/>
      <c r="CG457" s="826"/>
      <c r="CH457" s="826"/>
      <c r="CI457" s="826"/>
      <c r="CJ457" s="826"/>
      <c r="CK457" s="826"/>
      <c r="CL457" s="826"/>
      <c r="CM457" s="826"/>
      <c r="CN457" s="826"/>
      <c r="CO457" s="826"/>
      <c r="CP457" s="826"/>
      <c r="CQ457" s="826"/>
      <c r="CR457" s="826"/>
      <c r="CS457" s="826"/>
      <c r="CT457" s="826"/>
      <c r="CU457" s="826"/>
      <c r="CV457" s="826"/>
      <c r="CW457" s="826"/>
      <c r="CX457" s="826"/>
      <c r="CY457" s="832"/>
      <c r="CZ457" s="831"/>
      <c r="DA457" s="826"/>
      <c r="DB457" s="826"/>
      <c r="DC457" s="826"/>
      <c r="DD457" s="826"/>
      <c r="DE457" s="826"/>
      <c r="DF457" s="826"/>
      <c r="DG457" s="826"/>
      <c r="DH457" s="826"/>
      <c r="DI457" s="826"/>
      <c r="DJ457" s="826"/>
      <c r="DK457" s="826"/>
      <c r="DL457" s="826"/>
      <c r="DM457" s="826"/>
      <c r="DN457" s="826"/>
      <c r="DO457" s="826"/>
      <c r="DP457" s="826"/>
      <c r="DQ457" s="826"/>
      <c r="DR457" s="826"/>
      <c r="DS457" s="826"/>
      <c r="DT457" s="826"/>
      <c r="DU457" s="826"/>
      <c r="DV457" s="826"/>
      <c r="DW457" s="826"/>
    </row>
    <row r="458" spans="2:127" x14ac:dyDescent="0.2">
      <c r="B458" s="704"/>
      <c r="C458" s="705"/>
      <c r="D458" s="651"/>
      <c r="E458" s="651"/>
      <c r="F458" s="651"/>
      <c r="G458" s="651"/>
      <c r="H458" s="651"/>
      <c r="I458" s="651"/>
      <c r="J458" s="651"/>
      <c r="K458" s="651"/>
      <c r="L458" s="651"/>
      <c r="M458" s="651"/>
      <c r="N458" s="651"/>
      <c r="O458" s="651"/>
      <c r="P458" s="651"/>
      <c r="Q458" s="651"/>
      <c r="R458" s="706"/>
      <c r="S458" s="651"/>
      <c r="T458" s="651"/>
      <c r="U458" s="707" t="s">
        <v>503</v>
      </c>
      <c r="V458" s="708" t="s">
        <v>124</v>
      </c>
      <c r="W458" s="709" t="s">
        <v>498</v>
      </c>
      <c r="X458" s="826"/>
      <c r="Y458" s="826"/>
      <c r="Z458" s="826"/>
      <c r="AA458" s="826"/>
      <c r="AB458" s="826"/>
      <c r="AC458" s="826"/>
      <c r="AD458" s="826"/>
      <c r="AE458" s="826"/>
      <c r="AF458" s="826"/>
      <c r="AG458" s="826"/>
      <c r="AH458" s="826"/>
      <c r="AI458" s="826"/>
      <c r="AJ458" s="826"/>
      <c r="AK458" s="826"/>
      <c r="AL458" s="826"/>
      <c r="AM458" s="826"/>
      <c r="AN458" s="826"/>
      <c r="AO458" s="826"/>
      <c r="AP458" s="826"/>
      <c r="AQ458" s="826"/>
      <c r="AR458" s="826"/>
      <c r="AS458" s="826"/>
      <c r="AT458" s="826"/>
      <c r="AU458" s="826"/>
      <c r="AV458" s="826"/>
      <c r="AW458" s="826"/>
      <c r="AX458" s="826"/>
      <c r="AY458" s="826"/>
      <c r="AZ458" s="826"/>
      <c r="BA458" s="826"/>
      <c r="BB458" s="826"/>
      <c r="BC458" s="826"/>
      <c r="BD458" s="826"/>
      <c r="BE458" s="826"/>
      <c r="BF458" s="826"/>
      <c r="BG458" s="826"/>
      <c r="BH458" s="826"/>
      <c r="BI458" s="826"/>
      <c r="BJ458" s="826"/>
      <c r="BK458" s="826"/>
      <c r="BL458" s="826"/>
      <c r="BM458" s="826"/>
      <c r="BN458" s="826"/>
      <c r="BO458" s="826"/>
      <c r="BP458" s="826"/>
      <c r="BQ458" s="826"/>
      <c r="BR458" s="826"/>
      <c r="BS458" s="826"/>
      <c r="BT458" s="826"/>
      <c r="BU458" s="826"/>
      <c r="BV458" s="826"/>
      <c r="BW458" s="826"/>
      <c r="BX458" s="826"/>
      <c r="BY458" s="826"/>
      <c r="BZ458" s="826"/>
      <c r="CA458" s="826"/>
      <c r="CB458" s="826"/>
      <c r="CC458" s="826"/>
      <c r="CD458" s="826"/>
      <c r="CE458" s="826"/>
      <c r="CF458" s="826"/>
      <c r="CG458" s="826"/>
      <c r="CH458" s="826"/>
      <c r="CI458" s="826"/>
      <c r="CJ458" s="826"/>
      <c r="CK458" s="826"/>
      <c r="CL458" s="826"/>
      <c r="CM458" s="826"/>
      <c r="CN458" s="826"/>
      <c r="CO458" s="826"/>
      <c r="CP458" s="826"/>
      <c r="CQ458" s="826"/>
      <c r="CR458" s="826"/>
      <c r="CS458" s="826"/>
      <c r="CT458" s="826"/>
      <c r="CU458" s="826"/>
      <c r="CV458" s="826"/>
      <c r="CW458" s="826"/>
      <c r="CX458" s="826"/>
      <c r="CY458" s="832"/>
      <c r="CZ458" s="831"/>
      <c r="DA458" s="826"/>
      <c r="DB458" s="826"/>
      <c r="DC458" s="826"/>
      <c r="DD458" s="826"/>
      <c r="DE458" s="826"/>
      <c r="DF458" s="826"/>
      <c r="DG458" s="826"/>
      <c r="DH458" s="826"/>
      <c r="DI458" s="826"/>
      <c r="DJ458" s="826"/>
      <c r="DK458" s="826"/>
      <c r="DL458" s="826"/>
      <c r="DM458" s="826"/>
      <c r="DN458" s="826"/>
      <c r="DO458" s="826"/>
      <c r="DP458" s="826"/>
      <c r="DQ458" s="826"/>
      <c r="DR458" s="826"/>
      <c r="DS458" s="826"/>
      <c r="DT458" s="826"/>
      <c r="DU458" s="826"/>
      <c r="DV458" s="826"/>
      <c r="DW458" s="826"/>
    </row>
    <row r="459" spans="2:127" x14ac:dyDescent="0.2">
      <c r="B459" s="829"/>
      <c r="C459" s="705"/>
      <c r="D459" s="651"/>
      <c r="E459" s="651"/>
      <c r="F459" s="651"/>
      <c r="G459" s="651"/>
      <c r="H459" s="651"/>
      <c r="I459" s="651"/>
      <c r="J459" s="651"/>
      <c r="K459" s="651"/>
      <c r="L459" s="651"/>
      <c r="M459" s="651"/>
      <c r="N459" s="651"/>
      <c r="O459" s="651"/>
      <c r="P459" s="651"/>
      <c r="Q459" s="651"/>
      <c r="R459" s="706"/>
      <c r="S459" s="651"/>
      <c r="T459" s="651"/>
      <c r="U459" s="707" t="s">
        <v>504</v>
      </c>
      <c r="V459" s="708" t="s">
        <v>124</v>
      </c>
      <c r="W459" s="709" t="s">
        <v>498</v>
      </c>
      <c r="X459" s="826"/>
      <c r="Y459" s="826"/>
      <c r="Z459" s="826"/>
      <c r="AA459" s="826"/>
      <c r="AB459" s="826"/>
      <c r="AC459" s="826"/>
      <c r="AD459" s="826"/>
      <c r="AE459" s="826"/>
      <c r="AF459" s="826"/>
      <c r="AG459" s="826"/>
      <c r="AH459" s="826"/>
      <c r="AI459" s="826"/>
      <c r="AJ459" s="826"/>
      <c r="AK459" s="826"/>
      <c r="AL459" s="826"/>
      <c r="AM459" s="826"/>
      <c r="AN459" s="826"/>
      <c r="AO459" s="826"/>
      <c r="AP459" s="826"/>
      <c r="AQ459" s="826"/>
      <c r="AR459" s="826"/>
      <c r="AS459" s="826"/>
      <c r="AT459" s="826"/>
      <c r="AU459" s="826"/>
      <c r="AV459" s="826"/>
      <c r="AW459" s="826"/>
      <c r="AX459" s="826"/>
      <c r="AY459" s="826"/>
      <c r="AZ459" s="826"/>
      <c r="BA459" s="826"/>
      <c r="BB459" s="826"/>
      <c r="BC459" s="826"/>
      <c r="BD459" s="826"/>
      <c r="BE459" s="826"/>
      <c r="BF459" s="826"/>
      <c r="BG459" s="826"/>
      <c r="BH459" s="826"/>
      <c r="BI459" s="826"/>
      <c r="BJ459" s="826"/>
      <c r="BK459" s="826"/>
      <c r="BL459" s="826"/>
      <c r="BM459" s="826"/>
      <c r="BN459" s="826"/>
      <c r="BO459" s="826"/>
      <c r="BP459" s="826"/>
      <c r="BQ459" s="826"/>
      <c r="BR459" s="826"/>
      <c r="BS459" s="826"/>
      <c r="BT459" s="826"/>
      <c r="BU459" s="826"/>
      <c r="BV459" s="826"/>
      <c r="BW459" s="826"/>
      <c r="BX459" s="826"/>
      <c r="BY459" s="826"/>
      <c r="BZ459" s="826"/>
      <c r="CA459" s="826"/>
      <c r="CB459" s="826"/>
      <c r="CC459" s="826"/>
      <c r="CD459" s="826"/>
      <c r="CE459" s="826"/>
      <c r="CF459" s="826"/>
      <c r="CG459" s="826"/>
      <c r="CH459" s="826"/>
      <c r="CI459" s="826"/>
      <c r="CJ459" s="826"/>
      <c r="CK459" s="826"/>
      <c r="CL459" s="826"/>
      <c r="CM459" s="826"/>
      <c r="CN459" s="826"/>
      <c r="CO459" s="826"/>
      <c r="CP459" s="826"/>
      <c r="CQ459" s="826"/>
      <c r="CR459" s="826"/>
      <c r="CS459" s="826"/>
      <c r="CT459" s="826"/>
      <c r="CU459" s="826"/>
      <c r="CV459" s="826"/>
      <c r="CW459" s="826"/>
      <c r="CX459" s="826"/>
      <c r="CY459" s="832"/>
      <c r="CZ459" s="831"/>
      <c r="DA459" s="826"/>
      <c r="DB459" s="826"/>
      <c r="DC459" s="826"/>
      <c r="DD459" s="826"/>
      <c r="DE459" s="826"/>
      <c r="DF459" s="826"/>
      <c r="DG459" s="826"/>
      <c r="DH459" s="826"/>
      <c r="DI459" s="826"/>
      <c r="DJ459" s="826"/>
      <c r="DK459" s="826"/>
      <c r="DL459" s="826"/>
      <c r="DM459" s="826"/>
      <c r="DN459" s="826"/>
      <c r="DO459" s="826"/>
      <c r="DP459" s="826"/>
      <c r="DQ459" s="826"/>
      <c r="DR459" s="826"/>
      <c r="DS459" s="826"/>
      <c r="DT459" s="826"/>
      <c r="DU459" s="826"/>
      <c r="DV459" s="826"/>
      <c r="DW459" s="826"/>
    </row>
    <row r="460" spans="2:127" x14ac:dyDescent="0.2">
      <c r="B460" s="829"/>
      <c r="C460" s="705"/>
      <c r="D460" s="651"/>
      <c r="E460" s="651"/>
      <c r="F460" s="651"/>
      <c r="G460" s="651"/>
      <c r="H460" s="651"/>
      <c r="I460" s="651"/>
      <c r="J460" s="651"/>
      <c r="K460" s="651"/>
      <c r="L460" s="651"/>
      <c r="M460" s="651"/>
      <c r="N460" s="651"/>
      <c r="O460" s="651"/>
      <c r="P460" s="651"/>
      <c r="Q460" s="651"/>
      <c r="R460" s="706"/>
      <c r="S460" s="651"/>
      <c r="T460" s="651"/>
      <c r="U460" s="707" t="s">
        <v>505</v>
      </c>
      <c r="V460" s="708" t="s">
        <v>124</v>
      </c>
      <c r="W460" s="709" t="s">
        <v>498</v>
      </c>
      <c r="X460" s="826"/>
      <c r="Y460" s="826"/>
      <c r="Z460" s="826"/>
      <c r="AA460" s="826"/>
      <c r="AB460" s="826"/>
      <c r="AC460" s="826"/>
      <c r="AD460" s="826"/>
      <c r="AE460" s="826"/>
      <c r="AF460" s="826"/>
      <c r="AG460" s="826"/>
      <c r="AH460" s="826"/>
      <c r="AI460" s="826"/>
      <c r="AJ460" s="826"/>
      <c r="AK460" s="826"/>
      <c r="AL460" s="826"/>
      <c r="AM460" s="826"/>
      <c r="AN460" s="826"/>
      <c r="AO460" s="826"/>
      <c r="AP460" s="826"/>
      <c r="AQ460" s="826"/>
      <c r="AR460" s="826"/>
      <c r="AS460" s="826"/>
      <c r="AT460" s="826"/>
      <c r="AU460" s="826"/>
      <c r="AV460" s="826"/>
      <c r="AW460" s="826"/>
      <c r="AX460" s="826"/>
      <c r="AY460" s="826"/>
      <c r="AZ460" s="826"/>
      <c r="BA460" s="826"/>
      <c r="BB460" s="826"/>
      <c r="BC460" s="826"/>
      <c r="BD460" s="826"/>
      <c r="BE460" s="826"/>
      <c r="BF460" s="826"/>
      <c r="BG460" s="826"/>
      <c r="BH460" s="826"/>
      <c r="BI460" s="826"/>
      <c r="BJ460" s="826"/>
      <c r="BK460" s="826"/>
      <c r="BL460" s="826"/>
      <c r="BM460" s="826"/>
      <c r="BN460" s="826"/>
      <c r="BO460" s="826"/>
      <c r="BP460" s="826"/>
      <c r="BQ460" s="826"/>
      <c r="BR460" s="826"/>
      <c r="BS460" s="826"/>
      <c r="BT460" s="826"/>
      <c r="BU460" s="826"/>
      <c r="BV460" s="826"/>
      <c r="BW460" s="826"/>
      <c r="BX460" s="826"/>
      <c r="BY460" s="826"/>
      <c r="BZ460" s="826"/>
      <c r="CA460" s="826"/>
      <c r="CB460" s="826"/>
      <c r="CC460" s="826"/>
      <c r="CD460" s="826"/>
      <c r="CE460" s="826"/>
      <c r="CF460" s="826"/>
      <c r="CG460" s="826"/>
      <c r="CH460" s="826"/>
      <c r="CI460" s="826"/>
      <c r="CJ460" s="826"/>
      <c r="CK460" s="826"/>
      <c r="CL460" s="826"/>
      <c r="CM460" s="826"/>
      <c r="CN460" s="826"/>
      <c r="CO460" s="826"/>
      <c r="CP460" s="826"/>
      <c r="CQ460" s="826"/>
      <c r="CR460" s="826"/>
      <c r="CS460" s="826"/>
      <c r="CT460" s="826"/>
      <c r="CU460" s="826"/>
      <c r="CV460" s="826"/>
      <c r="CW460" s="826"/>
      <c r="CX460" s="826"/>
      <c r="CY460" s="832"/>
      <c r="CZ460" s="831"/>
      <c r="DA460" s="826"/>
      <c r="DB460" s="826"/>
      <c r="DC460" s="826"/>
      <c r="DD460" s="826"/>
      <c r="DE460" s="826"/>
      <c r="DF460" s="826"/>
      <c r="DG460" s="826"/>
      <c r="DH460" s="826"/>
      <c r="DI460" s="826"/>
      <c r="DJ460" s="826"/>
      <c r="DK460" s="826"/>
      <c r="DL460" s="826"/>
      <c r="DM460" s="826"/>
      <c r="DN460" s="826"/>
      <c r="DO460" s="826"/>
      <c r="DP460" s="826"/>
      <c r="DQ460" s="826"/>
      <c r="DR460" s="826"/>
      <c r="DS460" s="826"/>
      <c r="DT460" s="826"/>
      <c r="DU460" s="826"/>
      <c r="DV460" s="826"/>
      <c r="DW460" s="826"/>
    </row>
    <row r="461" spans="2:127" x14ac:dyDescent="0.2">
      <c r="B461" s="829"/>
      <c r="C461" s="705"/>
      <c r="D461" s="651"/>
      <c r="E461" s="651"/>
      <c r="F461" s="651"/>
      <c r="G461" s="651"/>
      <c r="H461" s="651"/>
      <c r="I461" s="651"/>
      <c r="J461" s="651"/>
      <c r="K461" s="651"/>
      <c r="L461" s="651"/>
      <c r="M461" s="651"/>
      <c r="N461" s="651"/>
      <c r="O461" s="651"/>
      <c r="P461" s="651"/>
      <c r="Q461" s="651"/>
      <c r="R461" s="706"/>
      <c r="S461" s="651"/>
      <c r="T461" s="651"/>
      <c r="U461" s="707" t="s">
        <v>506</v>
      </c>
      <c r="V461" s="708" t="s">
        <v>124</v>
      </c>
      <c r="W461" s="709" t="s">
        <v>498</v>
      </c>
      <c r="X461" s="826"/>
      <c r="Y461" s="826"/>
      <c r="Z461" s="826"/>
      <c r="AA461" s="826"/>
      <c r="AB461" s="826"/>
      <c r="AC461" s="826"/>
      <c r="AD461" s="826"/>
      <c r="AE461" s="826"/>
      <c r="AF461" s="826"/>
      <c r="AG461" s="826"/>
      <c r="AH461" s="826"/>
      <c r="AI461" s="826"/>
      <c r="AJ461" s="826"/>
      <c r="AK461" s="826"/>
      <c r="AL461" s="826"/>
      <c r="AM461" s="826"/>
      <c r="AN461" s="826"/>
      <c r="AO461" s="826"/>
      <c r="AP461" s="826"/>
      <c r="AQ461" s="826"/>
      <c r="AR461" s="826"/>
      <c r="AS461" s="826"/>
      <c r="AT461" s="826"/>
      <c r="AU461" s="826"/>
      <c r="AV461" s="826"/>
      <c r="AW461" s="826"/>
      <c r="AX461" s="826"/>
      <c r="AY461" s="826"/>
      <c r="AZ461" s="826"/>
      <c r="BA461" s="826"/>
      <c r="BB461" s="826"/>
      <c r="BC461" s="826"/>
      <c r="BD461" s="826"/>
      <c r="BE461" s="826"/>
      <c r="BF461" s="826"/>
      <c r="BG461" s="826"/>
      <c r="BH461" s="826"/>
      <c r="BI461" s="826"/>
      <c r="BJ461" s="826"/>
      <c r="BK461" s="826"/>
      <c r="BL461" s="826"/>
      <c r="BM461" s="826"/>
      <c r="BN461" s="826"/>
      <c r="BO461" s="826"/>
      <c r="BP461" s="826"/>
      <c r="BQ461" s="826"/>
      <c r="BR461" s="826"/>
      <c r="BS461" s="826"/>
      <c r="BT461" s="826"/>
      <c r="BU461" s="826"/>
      <c r="BV461" s="826"/>
      <c r="BW461" s="826"/>
      <c r="BX461" s="826"/>
      <c r="BY461" s="826"/>
      <c r="BZ461" s="826"/>
      <c r="CA461" s="826"/>
      <c r="CB461" s="826"/>
      <c r="CC461" s="826"/>
      <c r="CD461" s="826"/>
      <c r="CE461" s="826"/>
      <c r="CF461" s="826"/>
      <c r="CG461" s="826"/>
      <c r="CH461" s="826"/>
      <c r="CI461" s="826"/>
      <c r="CJ461" s="826"/>
      <c r="CK461" s="826"/>
      <c r="CL461" s="826"/>
      <c r="CM461" s="826"/>
      <c r="CN461" s="826"/>
      <c r="CO461" s="826"/>
      <c r="CP461" s="826"/>
      <c r="CQ461" s="826"/>
      <c r="CR461" s="826"/>
      <c r="CS461" s="826"/>
      <c r="CT461" s="826"/>
      <c r="CU461" s="826"/>
      <c r="CV461" s="826"/>
      <c r="CW461" s="826"/>
      <c r="CX461" s="826"/>
      <c r="CY461" s="832"/>
      <c r="CZ461" s="831"/>
      <c r="DA461" s="826"/>
      <c r="DB461" s="826"/>
      <c r="DC461" s="826"/>
      <c r="DD461" s="826"/>
      <c r="DE461" s="826"/>
      <c r="DF461" s="826"/>
      <c r="DG461" s="826"/>
      <c r="DH461" s="826"/>
      <c r="DI461" s="826"/>
      <c r="DJ461" s="826"/>
      <c r="DK461" s="826"/>
      <c r="DL461" s="826"/>
      <c r="DM461" s="826"/>
      <c r="DN461" s="826"/>
      <c r="DO461" s="826"/>
      <c r="DP461" s="826"/>
      <c r="DQ461" s="826"/>
      <c r="DR461" s="826"/>
      <c r="DS461" s="826"/>
      <c r="DT461" s="826"/>
      <c r="DU461" s="826"/>
      <c r="DV461" s="826"/>
      <c r="DW461" s="826"/>
    </row>
    <row r="462" spans="2:127" x14ac:dyDescent="0.2">
      <c r="B462" s="829"/>
      <c r="C462" s="705"/>
      <c r="D462" s="651"/>
      <c r="E462" s="651"/>
      <c r="F462" s="651"/>
      <c r="G462" s="651"/>
      <c r="H462" s="651"/>
      <c r="I462" s="651"/>
      <c r="J462" s="651"/>
      <c r="K462" s="651"/>
      <c r="L462" s="651"/>
      <c r="M462" s="651"/>
      <c r="N462" s="651"/>
      <c r="O462" s="651"/>
      <c r="P462" s="651"/>
      <c r="Q462" s="651"/>
      <c r="R462" s="706"/>
      <c r="S462" s="651"/>
      <c r="T462" s="651"/>
      <c r="U462" s="712" t="s">
        <v>507</v>
      </c>
      <c r="V462" s="708" t="s">
        <v>124</v>
      </c>
      <c r="W462" s="709" t="s">
        <v>498</v>
      </c>
      <c r="X462" s="833"/>
      <c r="Y462" s="833"/>
      <c r="Z462" s="833"/>
      <c r="AA462" s="833"/>
      <c r="AB462" s="833"/>
      <c r="AC462" s="833"/>
      <c r="AD462" s="833"/>
      <c r="AE462" s="833"/>
      <c r="AF462" s="833"/>
      <c r="AG462" s="833"/>
      <c r="AH462" s="833"/>
      <c r="AI462" s="833"/>
      <c r="AJ462" s="833"/>
      <c r="AK462" s="833"/>
      <c r="AL462" s="833"/>
      <c r="AM462" s="833"/>
      <c r="AN462" s="833"/>
      <c r="AO462" s="833"/>
      <c r="AP462" s="833"/>
      <c r="AQ462" s="833"/>
      <c r="AR462" s="833"/>
      <c r="AS462" s="833"/>
      <c r="AT462" s="833"/>
      <c r="AU462" s="833"/>
      <c r="AV462" s="833"/>
      <c r="AW462" s="833"/>
      <c r="AX462" s="833"/>
      <c r="AY462" s="833"/>
      <c r="AZ462" s="833"/>
      <c r="BA462" s="833"/>
      <c r="BB462" s="833"/>
      <c r="BC462" s="833"/>
      <c r="BD462" s="833"/>
      <c r="BE462" s="833"/>
      <c r="BF462" s="833"/>
      <c r="BG462" s="833"/>
      <c r="BH462" s="833"/>
      <c r="BI462" s="833"/>
      <c r="BJ462" s="833"/>
      <c r="BK462" s="833"/>
      <c r="BL462" s="833"/>
      <c r="BM462" s="833"/>
      <c r="BN462" s="833"/>
      <c r="BO462" s="833"/>
      <c r="BP462" s="833"/>
      <c r="BQ462" s="833"/>
      <c r="BR462" s="833"/>
      <c r="BS462" s="833"/>
      <c r="BT462" s="833"/>
      <c r="BU462" s="833"/>
      <c r="BV462" s="833"/>
      <c r="BW462" s="833"/>
      <c r="BX462" s="833"/>
      <c r="BY462" s="833"/>
      <c r="BZ462" s="833"/>
      <c r="CA462" s="833"/>
      <c r="CB462" s="833"/>
      <c r="CC462" s="833"/>
      <c r="CD462" s="833"/>
      <c r="CE462" s="833"/>
      <c r="CF462" s="833"/>
      <c r="CG462" s="833"/>
      <c r="CH462" s="833"/>
      <c r="CI462" s="833"/>
      <c r="CJ462" s="833"/>
      <c r="CK462" s="833"/>
      <c r="CL462" s="833"/>
      <c r="CM462" s="833"/>
      <c r="CN462" s="833"/>
      <c r="CO462" s="833"/>
      <c r="CP462" s="833"/>
      <c r="CQ462" s="833"/>
      <c r="CR462" s="833"/>
      <c r="CS462" s="833"/>
      <c r="CT462" s="833"/>
      <c r="CU462" s="833"/>
      <c r="CV462" s="833"/>
      <c r="CW462" s="833"/>
      <c r="CX462" s="833"/>
      <c r="CY462" s="832"/>
      <c r="CZ462" s="831"/>
      <c r="DA462" s="833"/>
      <c r="DB462" s="833"/>
      <c r="DC462" s="833"/>
      <c r="DD462" s="833"/>
      <c r="DE462" s="833"/>
      <c r="DF462" s="833"/>
      <c r="DG462" s="833"/>
      <c r="DH462" s="833"/>
      <c r="DI462" s="833"/>
      <c r="DJ462" s="833"/>
      <c r="DK462" s="833"/>
      <c r="DL462" s="833"/>
      <c r="DM462" s="833"/>
      <c r="DN462" s="833"/>
      <c r="DO462" s="833"/>
      <c r="DP462" s="833"/>
      <c r="DQ462" s="833"/>
      <c r="DR462" s="833"/>
      <c r="DS462" s="833"/>
      <c r="DT462" s="833"/>
      <c r="DU462" s="833"/>
      <c r="DV462" s="833"/>
      <c r="DW462" s="833"/>
    </row>
    <row r="463" spans="2:127" ht="15.75" thickBot="1" x14ac:dyDescent="0.25">
      <c r="B463" s="713"/>
      <c r="C463" s="714"/>
      <c r="D463" s="715"/>
      <c r="E463" s="715"/>
      <c r="F463" s="715"/>
      <c r="G463" s="715"/>
      <c r="H463" s="715"/>
      <c r="I463" s="715"/>
      <c r="J463" s="715"/>
      <c r="K463" s="715"/>
      <c r="L463" s="715"/>
      <c r="M463" s="715"/>
      <c r="N463" s="715"/>
      <c r="O463" s="715"/>
      <c r="P463" s="715"/>
      <c r="Q463" s="715"/>
      <c r="R463" s="716"/>
      <c r="S463" s="715"/>
      <c r="T463" s="715"/>
      <c r="U463" s="717" t="s">
        <v>127</v>
      </c>
      <c r="V463" s="718" t="s">
        <v>508</v>
      </c>
      <c r="W463" s="719" t="s">
        <v>498</v>
      </c>
      <c r="X463" s="720">
        <f>SUM(X452:X462)</f>
        <v>9744.0116612309102</v>
      </c>
      <c r="Y463" s="720">
        <f t="shared" ref="Y463:CJ463" si="123">SUM(Y452:Y462)</f>
        <v>4063.6728057063169</v>
      </c>
      <c r="Z463" s="720">
        <f t="shared" si="123"/>
        <v>4185.9737286969676</v>
      </c>
      <c r="AA463" s="720">
        <f t="shared" si="123"/>
        <v>4308.3084998844652</v>
      </c>
      <c r="AB463" s="720">
        <f t="shared" si="123"/>
        <v>4430.6630281613916</v>
      </c>
      <c r="AC463" s="720">
        <f t="shared" si="123"/>
        <v>3159.4883718081901</v>
      </c>
      <c r="AD463" s="720">
        <f t="shared" si="123"/>
        <v>3233.4413217112719</v>
      </c>
      <c r="AE463" s="720">
        <f t="shared" si="123"/>
        <v>3307.4248807462409</v>
      </c>
      <c r="AF463" s="720">
        <f t="shared" si="123"/>
        <v>3381.3937048415019</v>
      </c>
      <c r="AG463" s="720">
        <f t="shared" si="123"/>
        <v>3455.3579081348234</v>
      </c>
      <c r="AH463" s="720">
        <f t="shared" si="123"/>
        <v>1408.0314018208628</v>
      </c>
      <c r="AI463" s="720">
        <f t="shared" si="123"/>
        <v>1408.2028792107158</v>
      </c>
      <c r="AJ463" s="720">
        <f t="shared" si="123"/>
        <v>1408.3378562090174</v>
      </c>
      <c r="AK463" s="720">
        <f t="shared" si="123"/>
        <v>1408.4677969852614</v>
      </c>
      <c r="AL463" s="720">
        <f t="shared" si="123"/>
        <v>1408.5405760278638</v>
      </c>
      <c r="AM463" s="720">
        <f t="shared" si="123"/>
        <v>1745.5264311985225</v>
      </c>
      <c r="AN463" s="720">
        <f t="shared" si="123"/>
        <v>1745.5236204516775</v>
      </c>
      <c r="AO463" s="720">
        <f t="shared" si="123"/>
        <v>1745.464262503137</v>
      </c>
      <c r="AP463" s="720">
        <f t="shared" si="123"/>
        <v>1745.3875596782709</v>
      </c>
      <c r="AQ463" s="720">
        <f t="shared" si="123"/>
        <v>1745.3021844152424</v>
      </c>
      <c r="AR463" s="720">
        <f t="shared" si="123"/>
        <v>1745.3021844152424</v>
      </c>
      <c r="AS463" s="720">
        <f t="shared" si="123"/>
        <v>1745.3021844152424</v>
      </c>
      <c r="AT463" s="720">
        <f t="shared" si="123"/>
        <v>1745.3021844152424</v>
      </c>
      <c r="AU463" s="720">
        <f t="shared" si="123"/>
        <v>1745.3021844152424</v>
      </c>
      <c r="AV463" s="720">
        <f t="shared" si="123"/>
        <v>1745.3021844152424</v>
      </c>
      <c r="AW463" s="720">
        <f t="shared" si="123"/>
        <v>1405.3268307134263</v>
      </c>
      <c r="AX463" s="720">
        <f t="shared" si="123"/>
        <v>1405.3268307134263</v>
      </c>
      <c r="AY463" s="720">
        <f t="shared" si="123"/>
        <v>1405.3268307134263</v>
      </c>
      <c r="AZ463" s="720">
        <f t="shared" si="123"/>
        <v>1405.3268307134263</v>
      </c>
      <c r="BA463" s="720">
        <f t="shared" si="123"/>
        <v>1405.3268307134263</v>
      </c>
      <c r="BB463" s="720">
        <f t="shared" si="123"/>
        <v>1742.2905181816129</v>
      </c>
      <c r="BC463" s="720">
        <f t="shared" si="123"/>
        <v>1742.2905181816129</v>
      </c>
      <c r="BD463" s="720">
        <f t="shared" si="123"/>
        <v>1742.2905181816129</v>
      </c>
      <c r="BE463" s="720">
        <f t="shared" si="123"/>
        <v>1742.2905181816129</v>
      </c>
      <c r="BF463" s="720">
        <f t="shared" si="123"/>
        <v>1742.2905181816129</v>
      </c>
      <c r="BG463" s="720">
        <f t="shared" si="123"/>
        <v>1742.2905181816129</v>
      </c>
      <c r="BH463" s="720">
        <f t="shared" si="123"/>
        <v>1742.2905181816129</v>
      </c>
      <c r="BI463" s="720">
        <f t="shared" si="123"/>
        <v>1742.2905181816129</v>
      </c>
      <c r="BJ463" s="720">
        <f t="shared" si="123"/>
        <v>1742.2905181816129</v>
      </c>
      <c r="BK463" s="720">
        <f t="shared" si="123"/>
        <v>1742.2905181816129</v>
      </c>
      <c r="BL463" s="720">
        <f t="shared" si="123"/>
        <v>1405.3268307134263</v>
      </c>
      <c r="BM463" s="720">
        <f t="shared" si="123"/>
        <v>1405.3268307134263</v>
      </c>
      <c r="BN463" s="720">
        <f t="shared" si="123"/>
        <v>1405.3268307134263</v>
      </c>
      <c r="BO463" s="720">
        <f t="shared" si="123"/>
        <v>1405.3268307134263</v>
      </c>
      <c r="BP463" s="720">
        <f t="shared" si="123"/>
        <v>1405.3268307134263</v>
      </c>
      <c r="BQ463" s="720">
        <f t="shared" si="123"/>
        <v>1742.2905181816129</v>
      </c>
      <c r="BR463" s="720">
        <f t="shared" si="123"/>
        <v>1742.2905181816129</v>
      </c>
      <c r="BS463" s="720">
        <f t="shared" si="123"/>
        <v>1742.2905181816129</v>
      </c>
      <c r="BT463" s="720">
        <f t="shared" si="123"/>
        <v>1742.2905181816129</v>
      </c>
      <c r="BU463" s="720">
        <f t="shared" si="123"/>
        <v>1742.2905181816129</v>
      </c>
      <c r="BV463" s="720">
        <f t="shared" si="123"/>
        <v>1742.2905181816129</v>
      </c>
      <c r="BW463" s="720">
        <f t="shared" si="123"/>
        <v>1742.2905181816129</v>
      </c>
      <c r="BX463" s="720">
        <f t="shared" si="123"/>
        <v>1742.2905181816129</v>
      </c>
      <c r="BY463" s="720">
        <f t="shared" si="123"/>
        <v>1742.2905181816129</v>
      </c>
      <c r="BZ463" s="720">
        <f t="shared" si="123"/>
        <v>1742.2905181816129</v>
      </c>
      <c r="CA463" s="720">
        <f t="shared" si="123"/>
        <v>1405.3268307134263</v>
      </c>
      <c r="CB463" s="720">
        <f t="shared" si="123"/>
        <v>1405.3268307134263</v>
      </c>
      <c r="CC463" s="720">
        <f t="shared" si="123"/>
        <v>1405.3268307134263</v>
      </c>
      <c r="CD463" s="720">
        <f t="shared" si="123"/>
        <v>1405.3268307134263</v>
      </c>
      <c r="CE463" s="720">
        <f t="shared" si="123"/>
        <v>1405.3268307134263</v>
      </c>
      <c r="CF463" s="720">
        <f t="shared" si="123"/>
        <v>1742.2905181816129</v>
      </c>
      <c r="CG463" s="720">
        <f t="shared" si="123"/>
        <v>1742.2905181816129</v>
      </c>
      <c r="CH463" s="720">
        <f t="shared" si="123"/>
        <v>1742.2905181816129</v>
      </c>
      <c r="CI463" s="720">
        <f t="shared" si="123"/>
        <v>1742.2905181816129</v>
      </c>
      <c r="CJ463" s="720">
        <f t="shared" si="123"/>
        <v>1742.2905181816129</v>
      </c>
      <c r="CK463" s="720">
        <f t="shared" ref="CK463:DW463" si="124">SUM(CK452:CK462)</f>
        <v>1742.2905181816129</v>
      </c>
      <c r="CL463" s="720">
        <f t="shared" si="124"/>
        <v>1742.2905181816129</v>
      </c>
      <c r="CM463" s="720">
        <f t="shared" si="124"/>
        <v>1742.2905181816129</v>
      </c>
      <c r="CN463" s="720">
        <f t="shared" si="124"/>
        <v>1742.2905181816129</v>
      </c>
      <c r="CO463" s="720">
        <f t="shared" si="124"/>
        <v>1742.2905181816129</v>
      </c>
      <c r="CP463" s="720">
        <f t="shared" si="124"/>
        <v>1405.3268307134263</v>
      </c>
      <c r="CQ463" s="720">
        <f t="shared" si="124"/>
        <v>1405.3268307134263</v>
      </c>
      <c r="CR463" s="720">
        <f t="shared" si="124"/>
        <v>1405.3268307134263</v>
      </c>
      <c r="CS463" s="720">
        <f t="shared" si="124"/>
        <v>1405.3268307134263</v>
      </c>
      <c r="CT463" s="720">
        <f t="shared" si="124"/>
        <v>1405.3268307134263</v>
      </c>
      <c r="CU463" s="720">
        <f t="shared" si="124"/>
        <v>1742.2905181816129</v>
      </c>
      <c r="CV463" s="720">
        <f t="shared" si="124"/>
        <v>1742.2905181816129</v>
      </c>
      <c r="CW463" s="720">
        <f t="shared" si="124"/>
        <v>1742.2905181816129</v>
      </c>
      <c r="CX463" s="720">
        <f t="shared" si="124"/>
        <v>1742.2905181816129</v>
      </c>
      <c r="CY463" s="721">
        <f t="shared" si="124"/>
        <v>1742.2905181816129</v>
      </c>
      <c r="CZ463" s="721">
        <f t="shared" si="124"/>
        <v>0</v>
      </c>
      <c r="DA463" s="721">
        <f t="shared" si="124"/>
        <v>0</v>
      </c>
      <c r="DB463" s="721">
        <f t="shared" si="124"/>
        <v>0</v>
      </c>
      <c r="DC463" s="721">
        <f t="shared" si="124"/>
        <v>0</v>
      </c>
      <c r="DD463" s="721">
        <f t="shared" si="124"/>
        <v>0</v>
      </c>
      <c r="DE463" s="721">
        <f t="shared" si="124"/>
        <v>0</v>
      </c>
      <c r="DF463" s="721">
        <f t="shared" si="124"/>
        <v>0</v>
      </c>
      <c r="DG463" s="721">
        <f t="shared" si="124"/>
        <v>0</v>
      </c>
      <c r="DH463" s="721">
        <f t="shared" si="124"/>
        <v>0</v>
      </c>
      <c r="DI463" s="721">
        <f t="shared" si="124"/>
        <v>0</v>
      </c>
      <c r="DJ463" s="721">
        <f t="shared" si="124"/>
        <v>0</v>
      </c>
      <c r="DK463" s="721">
        <f t="shared" si="124"/>
        <v>0</v>
      </c>
      <c r="DL463" s="721">
        <f t="shared" si="124"/>
        <v>0</v>
      </c>
      <c r="DM463" s="721">
        <f t="shared" si="124"/>
        <v>0</v>
      </c>
      <c r="DN463" s="721">
        <f t="shared" si="124"/>
        <v>0</v>
      </c>
      <c r="DO463" s="721">
        <f t="shared" si="124"/>
        <v>0</v>
      </c>
      <c r="DP463" s="721">
        <f t="shared" si="124"/>
        <v>0</v>
      </c>
      <c r="DQ463" s="721">
        <f t="shared" si="124"/>
        <v>0</v>
      </c>
      <c r="DR463" s="721">
        <f t="shared" si="124"/>
        <v>0</v>
      </c>
      <c r="DS463" s="721">
        <f t="shared" si="124"/>
        <v>0</v>
      </c>
      <c r="DT463" s="721">
        <f t="shared" si="124"/>
        <v>0</v>
      </c>
      <c r="DU463" s="721">
        <f t="shared" si="124"/>
        <v>0</v>
      </c>
      <c r="DV463" s="721">
        <f t="shared" si="124"/>
        <v>0</v>
      </c>
      <c r="DW463" s="721">
        <f t="shared" si="124"/>
        <v>0</v>
      </c>
    </row>
    <row r="464" spans="2:127" ht="38.25" x14ac:dyDescent="0.2">
      <c r="B464" s="693"/>
      <c r="C464" s="830" t="s">
        <v>818</v>
      </c>
      <c r="D464" s="817" t="s">
        <v>819</v>
      </c>
      <c r="E464" s="818" t="s">
        <v>575</v>
      </c>
      <c r="F464" s="819" t="s">
        <v>780</v>
      </c>
      <c r="G464" s="820" t="s">
        <v>781</v>
      </c>
      <c r="H464" s="821" t="s">
        <v>495</v>
      </c>
      <c r="I464" s="822">
        <f>MAX(X464:AV464)</f>
        <v>12.221321693152694</v>
      </c>
      <c r="J464" s="821">
        <f>SUMPRODUCT($X$2:$CY$2,$X464:$CY464)*365</f>
        <v>103467.0874826074</v>
      </c>
      <c r="K464" s="821">
        <f>SUMPRODUCT($X$2:$CY$2,$X465:$CY465)+SUMPRODUCT($X$2:$CY$2,$X466:$CY466)+SUMPRODUCT($X$2:$CY$2,$X467:$CY467)</f>
        <v>60780.565776101517</v>
      </c>
      <c r="L464" s="821">
        <f>SUMPRODUCT($X$2:$CY$2,$X468:$CY468) +SUMPRODUCT($X$2:$CY$2,$X469:$CY469)</f>
        <v>1376.5008788993387</v>
      </c>
      <c r="M464" s="821">
        <f>SUMPRODUCT($X$2:$CY$2,$X470:$CY470)</f>
        <v>0</v>
      </c>
      <c r="N464" s="821">
        <f>SUMPRODUCT($X$2:$CY$2,$X473:$CY473) +SUMPRODUCT($X$2:$CY$2,$X474:$CY474)</f>
        <v>0</v>
      </c>
      <c r="O464" s="821">
        <f>SUMPRODUCT($X$2:$CY$2,$X471:$CY471) +SUMPRODUCT($X$2:$CY$2,$X472:$CY472) +SUMPRODUCT($X$2:$CY$2,$X475:$CY475)</f>
        <v>0</v>
      </c>
      <c r="P464" s="821">
        <f>SUM(K464:O464)</f>
        <v>62157.066655000854</v>
      </c>
      <c r="Q464" s="821">
        <f>(SUM(K464:M464)*100000)/(J464*1000)</f>
        <v>60.074240192997927</v>
      </c>
      <c r="R464" s="823">
        <f>(P464*100000)/(J464*1000)</f>
        <v>60.074240192997927</v>
      </c>
      <c r="S464" s="824" t="s">
        <v>782</v>
      </c>
      <c r="T464" s="825" t="s">
        <v>782</v>
      </c>
      <c r="U464" s="778" t="s">
        <v>496</v>
      </c>
      <c r="V464" s="708" t="s">
        <v>124</v>
      </c>
      <c r="W464" s="779" t="s">
        <v>75</v>
      </c>
      <c r="X464" s="826"/>
      <c r="Y464" s="826">
        <v>1.1471008153110565</v>
      </c>
      <c r="Z464" s="826">
        <v>2.3107284160576498</v>
      </c>
      <c r="AA464" s="826">
        <v>3.4765359015044663</v>
      </c>
      <c r="AB464" s="826">
        <v>4.6442474808548209</v>
      </c>
      <c r="AC464" s="826">
        <v>5.8133549608838715</v>
      </c>
      <c r="AD464" s="826">
        <v>6.9826668219650836</v>
      </c>
      <c r="AE464" s="826">
        <v>8.1514881386573297</v>
      </c>
      <c r="AF464" s="826">
        <v>9.3193754672718008</v>
      </c>
      <c r="AG464" s="826">
        <v>10.485337200511836</v>
      </c>
      <c r="AH464" s="826">
        <v>11.648591198313705</v>
      </c>
      <c r="AI464" s="826">
        <v>11.686529585197539</v>
      </c>
      <c r="AJ464" s="826">
        <v>11.726707182003924</v>
      </c>
      <c r="AK464" s="826">
        <v>11.768648046746655</v>
      </c>
      <c r="AL464" s="826">
        <v>11.812243961051147</v>
      </c>
      <c r="AM464" s="826">
        <v>11.85666823037875</v>
      </c>
      <c r="AN464" s="826">
        <v>11.901214636701615</v>
      </c>
      <c r="AO464" s="826">
        <v>11.94553755769846</v>
      </c>
      <c r="AP464" s="826">
        <v>11.988870995617626</v>
      </c>
      <c r="AQ464" s="826">
        <v>12.030997086230268</v>
      </c>
      <c r="AR464" s="826">
        <v>12.071819233590887</v>
      </c>
      <c r="AS464" s="826">
        <v>12.111178477032826</v>
      </c>
      <c r="AT464" s="826">
        <v>12.149162261380143</v>
      </c>
      <c r="AU464" s="826">
        <v>12.185851600569888</v>
      </c>
      <c r="AV464" s="826">
        <v>12.221321693152694</v>
      </c>
      <c r="AW464" s="826">
        <v>12.255642465877099</v>
      </c>
      <c r="AX464" s="826">
        <v>12.255642465877099</v>
      </c>
      <c r="AY464" s="826">
        <v>12.255642465877099</v>
      </c>
      <c r="AZ464" s="826">
        <v>12.255642465877099</v>
      </c>
      <c r="BA464" s="826">
        <v>12.255642465877099</v>
      </c>
      <c r="BB464" s="826">
        <v>12.255642465877099</v>
      </c>
      <c r="BC464" s="826">
        <v>12.255642465877099</v>
      </c>
      <c r="BD464" s="826">
        <v>12.255642465877099</v>
      </c>
      <c r="BE464" s="826">
        <v>12.255642465877099</v>
      </c>
      <c r="BF464" s="826">
        <v>12.255642465877099</v>
      </c>
      <c r="BG464" s="826">
        <v>12.255642465877099</v>
      </c>
      <c r="BH464" s="826">
        <v>12.255642465877099</v>
      </c>
      <c r="BI464" s="826">
        <v>12.255642465877099</v>
      </c>
      <c r="BJ464" s="826">
        <v>12.255642465877099</v>
      </c>
      <c r="BK464" s="826">
        <v>12.255642465877099</v>
      </c>
      <c r="BL464" s="826">
        <v>12.255642465877099</v>
      </c>
      <c r="BM464" s="826">
        <v>12.255642465877099</v>
      </c>
      <c r="BN464" s="826">
        <v>12.255642465877099</v>
      </c>
      <c r="BO464" s="826">
        <v>12.255642465877099</v>
      </c>
      <c r="BP464" s="826">
        <v>12.255642465877099</v>
      </c>
      <c r="BQ464" s="826">
        <v>12.255642465877099</v>
      </c>
      <c r="BR464" s="826">
        <v>12.255642465877099</v>
      </c>
      <c r="BS464" s="826">
        <v>12.255642465877099</v>
      </c>
      <c r="BT464" s="826">
        <v>12.255642465877099</v>
      </c>
      <c r="BU464" s="826">
        <v>12.255642465877099</v>
      </c>
      <c r="BV464" s="826">
        <v>12.255642465877099</v>
      </c>
      <c r="BW464" s="826">
        <v>12.255642465877099</v>
      </c>
      <c r="BX464" s="826">
        <v>12.255642465877099</v>
      </c>
      <c r="BY464" s="826">
        <v>12.255642465877099</v>
      </c>
      <c r="BZ464" s="826">
        <v>12.255642465877099</v>
      </c>
      <c r="CA464" s="826">
        <v>12.255642465877099</v>
      </c>
      <c r="CB464" s="826">
        <v>12.255642465877099</v>
      </c>
      <c r="CC464" s="826">
        <v>12.255642465877099</v>
      </c>
      <c r="CD464" s="826">
        <v>12.255642465877099</v>
      </c>
      <c r="CE464" s="831">
        <v>12.255642465877099</v>
      </c>
      <c r="CF464" s="831">
        <v>12.255642465877099</v>
      </c>
      <c r="CG464" s="831">
        <v>12.255642465877099</v>
      </c>
      <c r="CH464" s="831">
        <v>12.255642465877099</v>
      </c>
      <c r="CI464" s="831">
        <v>12.255642465877099</v>
      </c>
      <c r="CJ464" s="831">
        <v>12.255642465877099</v>
      </c>
      <c r="CK464" s="831">
        <v>12.255642465877099</v>
      </c>
      <c r="CL464" s="831">
        <v>12.255642465877099</v>
      </c>
      <c r="CM464" s="831">
        <v>12.255642465877099</v>
      </c>
      <c r="CN464" s="831">
        <v>12.255642465877099</v>
      </c>
      <c r="CO464" s="831">
        <v>12.255642465877099</v>
      </c>
      <c r="CP464" s="831">
        <v>12.255642465877099</v>
      </c>
      <c r="CQ464" s="831">
        <v>12.255642465877099</v>
      </c>
      <c r="CR464" s="831">
        <v>12.255642465877099</v>
      </c>
      <c r="CS464" s="831">
        <v>12.255642465877099</v>
      </c>
      <c r="CT464" s="831">
        <v>12.255642465877099</v>
      </c>
      <c r="CU464" s="831">
        <v>12.255642465877099</v>
      </c>
      <c r="CV464" s="831">
        <v>12.255642465877099</v>
      </c>
      <c r="CW464" s="831">
        <v>12.255642465877099</v>
      </c>
      <c r="CX464" s="831">
        <v>12.255642465877099</v>
      </c>
      <c r="CY464" s="832">
        <v>12.255642465877099</v>
      </c>
      <c r="CZ464" s="831"/>
      <c r="DA464" s="831"/>
      <c r="DB464" s="831"/>
      <c r="DC464" s="831"/>
      <c r="DD464" s="831"/>
      <c r="DE464" s="831"/>
      <c r="DF464" s="831"/>
      <c r="DG464" s="831"/>
      <c r="DH464" s="831"/>
      <c r="DI464" s="831"/>
      <c r="DJ464" s="831"/>
      <c r="DK464" s="831"/>
      <c r="DL464" s="831"/>
      <c r="DM464" s="831"/>
      <c r="DN464" s="831"/>
      <c r="DO464" s="831"/>
      <c r="DP464" s="831"/>
      <c r="DQ464" s="831"/>
      <c r="DR464" s="831"/>
      <c r="DS464" s="831"/>
      <c r="DT464" s="831"/>
      <c r="DU464" s="831"/>
      <c r="DV464" s="831"/>
      <c r="DW464" s="826"/>
    </row>
    <row r="465" spans="2:127" x14ac:dyDescent="0.2">
      <c r="B465" s="694"/>
      <c r="C465" s="695"/>
      <c r="D465" s="696"/>
      <c r="E465" s="697"/>
      <c r="F465" s="697"/>
      <c r="G465" s="696"/>
      <c r="H465" s="697"/>
      <c r="I465" s="697"/>
      <c r="J465" s="697"/>
      <c r="K465" s="697"/>
      <c r="L465" s="697"/>
      <c r="M465" s="697"/>
      <c r="N465" s="697"/>
      <c r="O465" s="697"/>
      <c r="P465" s="697"/>
      <c r="Q465" s="697"/>
      <c r="R465" s="698"/>
      <c r="S465" s="697"/>
      <c r="T465" s="697"/>
      <c r="U465" s="707" t="s">
        <v>497</v>
      </c>
      <c r="V465" s="708" t="s">
        <v>124</v>
      </c>
      <c r="W465" s="779" t="s">
        <v>498</v>
      </c>
      <c r="X465" s="826">
        <v>2365.936377287167</v>
      </c>
      <c r="Y465" s="826">
        <v>2395.3272912962484</v>
      </c>
      <c r="Z465" s="826">
        <v>2436.7523501706141</v>
      </c>
      <c r="AA465" s="826">
        <v>2478.477662264047</v>
      </c>
      <c r="AB465" s="826">
        <v>2520.5504679982628</v>
      </c>
      <c r="AC465" s="826">
        <v>2562.9940580528714</v>
      </c>
      <c r="AD465" s="826">
        <v>2605.8200777676752</v>
      </c>
      <c r="AE465" s="826">
        <v>2649.0602716875778</v>
      </c>
      <c r="AF465" s="826">
        <v>2692.7150823975285</v>
      </c>
      <c r="AG465" s="826">
        <v>2736.7495515025039</v>
      </c>
      <c r="AH465" s="826">
        <v>425.87444033032483</v>
      </c>
      <c r="AI465" s="826">
        <v>432.10607120031875</v>
      </c>
      <c r="AJ465" s="826">
        <v>438.68680366656571</v>
      </c>
      <c r="AK465" s="826">
        <v>445.57640411843914</v>
      </c>
      <c r="AL465" s="826">
        <v>452.70167762562585</v>
      </c>
      <c r="AM465" s="826">
        <v>1145.0087839132827</v>
      </c>
      <c r="AN465" s="826">
        <v>1152.2793554932045</v>
      </c>
      <c r="AO465" s="826">
        <v>1159.4868400331652</v>
      </c>
      <c r="AP465" s="826">
        <v>1166.5499919906456</v>
      </c>
      <c r="AQ465" s="826">
        <v>1173.4399151568859</v>
      </c>
      <c r="AR465" s="826">
        <v>1180.2431345068794</v>
      </c>
      <c r="AS465" s="826">
        <v>1187.0463538568727</v>
      </c>
      <c r="AT465" s="826">
        <v>1193.8495732068661</v>
      </c>
      <c r="AU465" s="826">
        <v>1200.6527925568596</v>
      </c>
      <c r="AV465" s="826">
        <v>1207.4560119068528</v>
      </c>
      <c r="AW465" s="826">
        <v>525.62022922028621</v>
      </c>
      <c r="AX465" s="826">
        <v>525.62022922028621</v>
      </c>
      <c r="AY465" s="826">
        <v>525.62022922028621</v>
      </c>
      <c r="AZ465" s="826">
        <v>525.62022922028621</v>
      </c>
      <c r="BA465" s="826">
        <v>525.62022922028621</v>
      </c>
      <c r="BB465" s="826">
        <v>1210.6875410980997</v>
      </c>
      <c r="BC465" s="826">
        <v>1210.6875410980997</v>
      </c>
      <c r="BD465" s="826">
        <v>1210.6875410980997</v>
      </c>
      <c r="BE465" s="826">
        <v>1210.6875410980997</v>
      </c>
      <c r="BF465" s="826">
        <v>1210.6875410980997</v>
      </c>
      <c r="BG465" s="826">
        <v>1210.6875410980997</v>
      </c>
      <c r="BH465" s="826">
        <v>1210.6875410980997</v>
      </c>
      <c r="BI465" s="826">
        <v>1210.6875410980997</v>
      </c>
      <c r="BJ465" s="826">
        <v>1210.6875410980997</v>
      </c>
      <c r="BK465" s="826">
        <v>1210.6875410980997</v>
      </c>
      <c r="BL465" s="826">
        <v>525.62022922028621</v>
      </c>
      <c r="BM465" s="826">
        <v>525.62022922028621</v>
      </c>
      <c r="BN465" s="826">
        <v>525.62022922028621</v>
      </c>
      <c r="BO465" s="826">
        <v>525.62022922028621</v>
      </c>
      <c r="BP465" s="826">
        <v>525.62022922028621</v>
      </c>
      <c r="BQ465" s="826">
        <v>1210.6875410980997</v>
      </c>
      <c r="BR465" s="826">
        <v>1210.6875410980997</v>
      </c>
      <c r="BS465" s="826">
        <v>1210.6875410980997</v>
      </c>
      <c r="BT465" s="826">
        <v>1210.6875410980997</v>
      </c>
      <c r="BU465" s="826">
        <v>1210.6875410980997</v>
      </c>
      <c r="BV465" s="826">
        <v>1210.6875410980997</v>
      </c>
      <c r="BW465" s="826">
        <v>1210.6875410980997</v>
      </c>
      <c r="BX465" s="826">
        <v>1210.6875410980997</v>
      </c>
      <c r="BY465" s="826">
        <v>1210.6875410980997</v>
      </c>
      <c r="BZ465" s="826">
        <v>1210.6875410980997</v>
      </c>
      <c r="CA465" s="826">
        <v>525.62022922028621</v>
      </c>
      <c r="CB465" s="826">
        <v>525.62022922028621</v>
      </c>
      <c r="CC465" s="826">
        <v>525.62022922028621</v>
      </c>
      <c r="CD465" s="826">
        <v>525.62022922028621</v>
      </c>
      <c r="CE465" s="831">
        <v>525.62022922028621</v>
      </c>
      <c r="CF465" s="831">
        <v>1210.6875410980997</v>
      </c>
      <c r="CG465" s="831">
        <v>1210.6875410980997</v>
      </c>
      <c r="CH465" s="831">
        <v>1210.6875410980997</v>
      </c>
      <c r="CI465" s="831">
        <v>1210.6875410980997</v>
      </c>
      <c r="CJ465" s="831">
        <v>1210.6875410980997</v>
      </c>
      <c r="CK465" s="831">
        <v>1210.6875410980997</v>
      </c>
      <c r="CL465" s="831">
        <v>1210.6875410980997</v>
      </c>
      <c r="CM465" s="831">
        <v>1210.6875410980997</v>
      </c>
      <c r="CN465" s="831">
        <v>1210.6875410980997</v>
      </c>
      <c r="CO465" s="831">
        <v>1210.6875410980997</v>
      </c>
      <c r="CP465" s="831">
        <v>525.62022922028621</v>
      </c>
      <c r="CQ465" s="831">
        <v>525.62022922028621</v>
      </c>
      <c r="CR465" s="831">
        <v>525.62022922028621</v>
      </c>
      <c r="CS465" s="831">
        <v>525.62022922028621</v>
      </c>
      <c r="CT465" s="831">
        <v>525.62022922028621</v>
      </c>
      <c r="CU465" s="831">
        <v>1210.6875410980997</v>
      </c>
      <c r="CV465" s="831">
        <v>1210.6875410980997</v>
      </c>
      <c r="CW465" s="831">
        <v>1210.6875410980997</v>
      </c>
      <c r="CX465" s="831">
        <v>1210.6875410980997</v>
      </c>
      <c r="CY465" s="832">
        <v>1210.6875410980997</v>
      </c>
      <c r="CZ465" s="831"/>
      <c r="DA465" s="831"/>
      <c r="DB465" s="831"/>
      <c r="DC465" s="831"/>
      <c r="DD465" s="831"/>
      <c r="DE465" s="831"/>
      <c r="DF465" s="831"/>
      <c r="DG465" s="831"/>
      <c r="DH465" s="831"/>
      <c r="DI465" s="831"/>
      <c r="DJ465" s="831"/>
      <c r="DK465" s="831"/>
      <c r="DL465" s="831"/>
      <c r="DM465" s="831"/>
      <c r="DN465" s="831"/>
      <c r="DO465" s="831"/>
      <c r="DP465" s="831"/>
      <c r="DQ465" s="831"/>
      <c r="DR465" s="831"/>
      <c r="DS465" s="831"/>
      <c r="DT465" s="831"/>
      <c r="DU465" s="831"/>
      <c r="DV465" s="831"/>
      <c r="DW465" s="826"/>
    </row>
    <row r="466" spans="2:127" x14ac:dyDescent="0.2">
      <c r="B466" s="699"/>
      <c r="C466" s="700"/>
      <c r="D466" s="701"/>
      <c r="E466" s="701"/>
      <c r="F466" s="701"/>
      <c r="G466" s="701"/>
      <c r="H466" s="701"/>
      <c r="I466" s="701"/>
      <c r="J466" s="701"/>
      <c r="K466" s="701"/>
      <c r="L466" s="701"/>
      <c r="M466" s="701"/>
      <c r="N466" s="701"/>
      <c r="O466" s="701"/>
      <c r="P466" s="701"/>
      <c r="Q466" s="701"/>
      <c r="R466" s="702"/>
      <c r="S466" s="701"/>
      <c r="T466" s="701"/>
      <c r="U466" s="707" t="s">
        <v>499</v>
      </c>
      <c r="V466" s="708" t="s">
        <v>124</v>
      </c>
      <c r="W466" s="779" t="s">
        <v>498</v>
      </c>
      <c r="X466" s="826"/>
      <c r="Y466" s="826"/>
      <c r="Z466" s="826"/>
      <c r="AA466" s="826"/>
      <c r="AB466" s="826"/>
      <c r="AC466" s="826"/>
      <c r="AD466" s="826"/>
      <c r="AE466" s="826"/>
      <c r="AF466" s="826"/>
      <c r="AG466" s="826"/>
      <c r="AH466" s="826"/>
      <c r="AI466" s="826"/>
      <c r="AJ466" s="826"/>
      <c r="AK466" s="826"/>
      <c r="AL466" s="826"/>
      <c r="AM466" s="826"/>
      <c r="AN466" s="826"/>
      <c r="AO466" s="826"/>
      <c r="AP466" s="826"/>
      <c r="AQ466" s="826"/>
      <c r="AR466" s="826"/>
      <c r="AS466" s="826"/>
      <c r="AT466" s="826"/>
      <c r="AU466" s="826"/>
      <c r="AV466" s="826"/>
      <c r="AW466" s="826"/>
      <c r="AX466" s="826"/>
      <c r="AY466" s="826"/>
      <c r="AZ466" s="826"/>
      <c r="BA466" s="826"/>
      <c r="BB466" s="826"/>
      <c r="BC466" s="826"/>
      <c r="BD466" s="826"/>
      <c r="BE466" s="826"/>
      <c r="BF466" s="826"/>
      <c r="BG466" s="826"/>
      <c r="BH466" s="826"/>
      <c r="BI466" s="826"/>
      <c r="BJ466" s="826"/>
      <c r="BK466" s="826"/>
      <c r="BL466" s="826"/>
      <c r="BM466" s="826"/>
      <c r="BN466" s="826"/>
      <c r="BO466" s="826"/>
      <c r="BP466" s="826"/>
      <c r="BQ466" s="826"/>
      <c r="BR466" s="826"/>
      <c r="BS466" s="826"/>
      <c r="BT466" s="826"/>
      <c r="BU466" s="826"/>
      <c r="BV466" s="826"/>
      <c r="BW466" s="826"/>
      <c r="BX466" s="826"/>
      <c r="BY466" s="826"/>
      <c r="BZ466" s="826"/>
      <c r="CA466" s="826"/>
      <c r="CB466" s="826"/>
      <c r="CC466" s="826"/>
      <c r="CD466" s="826"/>
      <c r="CE466" s="831"/>
      <c r="CF466" s="831"/>
      <c r="CG466" s="831"/>
      <c r="CH466" s="831"/>
      <c r="CI466" s="831"/>
      <c r="CJ466" s="831"/>
      <c r="CK466" s="831"/>
      <c r="CL466" s="831"/>
      <c r="CM466" s="831"/>
      <c r="CN466" s="831"/>
      <c r="CO466" s="831"/>
      <c r="CP466" s="831"/>
      <c r="CQ466" s="831"/>
      <c r="CR466" s="831"/>
      <c r="CS466" s="831"/>
      <c r="CT466" s="831"/>
      <c r="CU466" s="831"/>
      <c r="CV466" s="831"/>
      <c r="CW466" s="831"/>
      <c r="CX466" s="831"/>
      <c r="CY466" s="832"/>
      <c r="CZ466" s="831"/>
      <c r="DA466" s="831"/>
      <c r="DB466" s="831"/>
      <c r="DC466" s="831"/>
      <c r="DD466" s="831"/>
      <c r="DE466" s="831"/>
      <c r="DF466" s="831"/>
      <c r="DG466" s="831"/>
      <c r="DH466" s="831"/>
      <c r="DI466" s="831"/>
      <c r="DJ466" s="831"/>
      <c r="DK466" s="831"/>
      <c r="DL466" s="831"/>
      <c r="DM466" s="831"/>
      <c r="DN466" s="831"/>
      <c r="DO466" s="831"/>
      <c r="DP466" s="831"/>
      <c r="DQ466" s="831"/>
      <c r="DR466" s="831"/>
      <c r="DS466" s="831"/>
      <c r="DT466" s="831"/>
      <c r="DU466" s="831"/>
      <c r="DV466" s="831"/>
      <c r="DW466" s="826"/>
    </row>
    <row r="467" spans="2:127" x14ac:dyDescent="0.2">
      <c r="B467" s="699"/>
      <c r="C467" s="700"/>
      <c r="D467" s="701"/>
      <c r="E467" s="701"/>
      <c r="F467" s="701"/>
      <c r="G467" s="701"/>
      <c r="H467" s="701"/>
      <c r="I467" s="701"/>
      <c r="J467" s="701"/>
      <c r="K467" s="701"/>
      <c r="L467" s="701"/>
      <c r="M467" s="701"/>
      <c r="N467" s="701"/>
      <c r="O467" s="701"/>
      <c r="P467" s="701"/>
      <c r="Q467" s="701"/>
      <c r="R467" s="702"/>
      <c r="S467" s="701"/>
      <c r="T467" s="701"/>
      <c r="U467" s="707" t="s">
        <v>772</v>
      </c>
      <c r="V467" s="708" t="s">
        <v>124</v>
      </c>
      <c r="W467" s="779" t="s">
        <v>498</v>
      </c>
      <c r="X467" s="826">
        <v>85.17370958233802</v>
      </c>
      <c r="Y467" s="826">
        <v>170.01542406900299</v>
      </c>
      <c r="Z467" s="826">
        <v>254.86217285737945</v>
      </c>
      <c r="AA467" s="826">
        <v>339.71517591723671</v>
      </c>
      <c r="AB467" s="826">
        <v>424.57503012158429</v>
      </c>
      <c r="AC467" s="826">
        <v>509.44203390692712</v>
      </c>
      <c r="AD467" s="826">
        <v>594.31633649151752</v>
      </c>
      <c r="AE467" s="826">
        <v>679.19894567198162</v>
      </c>
      <c r="AF467" s="826">
        <v>764.08896556538286</v>
      </c>
      <c r="AG467" s="826">
        <v>848.98594823025223</v>
      </c>
      <c r="AH467" s="826">
        <v>848.98594823025223</v>
      </c>
      <c r="AI467" s="826">
        <v>848.98594823025223</v>
      </c>
      <c r="AJ467" s="826">
        <v>848.98594823025223</v>
      </c>
      <c r="AK467" s="826">
        <v>848.98594823025223</v>
      </c>
      <c r="AL467" s="826">
        <v>848.98594823025223</v>
      </c>
      <c r="AM467" s="826">
        <v>848.98594823025223</v>
      </c>
      <c r="AN467" s="826">
        <v>848.98594823025223</v>
      </c>
      <c r="AO467" s="826">
        <v>848.98594823025223</v>
      </c>
      <c r="AP467" s="826">
        <v>848.98594823025223</v>
      </c>
      <c r="AQ467" s="826">
        <v>848.98594823025223</v>
      </c>
      <c r="AR467" s="826">
        <v>848.98594823025223</v>
      </c>
      <c r="AS467" s="826">
        <v>848.98594823025223</v>
      </c>
      <c r="AT467" s="826">
        <v>848.98594823025223</v>
      </c>
      <c r="AU467" s="826">
        <v>848.98594823025223</v>
      </c>
      <c r="AV467" s="826">
        <v>848.98594823025223</v>
      </c>
      <c r="AW467" s="826">
        <v>848.98594823025223</v>
      </c>
      <c r="AX467" s="826">
        <v>848.98594823025223</v>
      </c>
      <c r="AY467" s="826">
        <v>848.98594823025223</v>
      </c>
      <c r="AZ467" s="826">
        <v>848.98594823025223</v>
      </c>
      <c r="BA467" s="826">
        <v>848.98594823025223</v>
      </c>
      <c r="BB467" s="826">
        <v>848.98594823025223</v>
      </c>
      <c r="BC467" s="826">
        <v>848.98594823025223</v>
      </c>
      <c r="BD467" s="826">
        <v>848.98594823025223</v>
      </c>
      <c r="BE467" s="826">
        <v>848.98594823025223</v>
      </c>
      <c r="BF467" s="826">
        <v>848.98594823025223</v>
      </c>
      <c r="BG467" s="826">
        <v>848.98594823025223</v>
      </c>
      <c r="BH467" s="826">
        <v>848.98594823025223</v>
      </c>
      <c r="BI467" s="826">
        <v>848.98594823025223</v>
      </c>
      <c r="BJ467" s="826">
        <v>848.98594823025223</v>
      </c>
      <c r="BK467" s="826">
        <v>848.98594823025223</v>
      </c>
      <c r="BL467" s="826">
        <v>848.98594823025223</v>
      </c>
      <c r="BM467" s="826">
        <v>848.98594823025223</v>
      </c>
      <c r="BN467" s="826">
        <v>848.98594823025223</v>
      </c>
      <c r="BO467" s="826">
        <v>848.98594823025223</v>
      </c>
      <c r="BP467" s="826">
        <v>848.98594823025223</v>
      </c>
      <c r="BQ467" s="826">
        <v>848.98594823025223</v>
      </c>
      <c r="BR467" s="826">
        <v>848.98594823025223</v>
      </c>
      <c r="BS467" s="826">
        <v>848.98594823025223</v>
      </c>
      <c r="BT467" s="826">
        <v>848.98594823025223</v>
      </c>
      <c r="BU467" s="826">
        <v>848.98594823025223</v>
      </c>
      <c r="BV467" s="826">
        <v>848.98594823025223</v>
      </c>
      <c r="BW467" s="826">
        <v>848.98594823025223</v>
      </c>
      <c r="BX467" s="826">
        <v>848.98594823025223</v>
      </c>
      <c r="BY467" s="826">
        <v>848.98594823025223</v>
      </c>
      <c r="BZ467" s="826">
        <v>848.98594823025223</v>
      </c>
      <c r="CA467" s="826">
        <v>848.98594823025223</v>
      </c>
      <c r="CB467" s="826">
        <v>848.98594823025223</v>
      </c>
      <c r="CC467" s="826">
        <v>848.98594823025223</v>
      </c>
      <c r="CD467" s="826">
        <v>848.98594823025223</v>
      </c>
      <c r="CE467" s="831">
        <v>848.98594823025223</v>
      </c>
      <c r="CF467" s="831">
        <v>848.98594823025223</v>
      </c>
      <c r="CG467" s="831">
        <v>848.98594823025223</v>
      </c>
      <c r="CH467" s="831">
        <v>848.98594823025223</v>
      </c>
      <c r="CI467" s="831">
        <v>848.98594823025223</v>
      </c>
      <c r="CJ467" s="831">
        <v>848.98594823025223</v>
      </c>
      <c r="CK467" s="831">
        <v>848.98594823025223</v>
      </c>
      <c r="CL467" s="831">
        <v>848.98594823025223</v>
      </c>
      <c r="CM467" s="831">
        <v>848.98594823025223</v>
      </c>
      <c r="CN467" s="831">
        <v>848.98594823025223</v>
      </c>
      <c r="CO467" s="831">
        <v>848.98594823025223</v>
      </c>
      <c r="CP467" s="831">
        <v>848.98594823025223</v>
      </c>
      <c r="CQ467" s="831">
        <v>848.98594823025223</v>
      </c>
      <c r="CR467" s="831">
        <v>848.98594823025223</v>
      </c>
      <c r="CS467" s="831">
        <v>848.98594823025223</v>
      </c>
      <c r="CT467" s="831">
        <v>848.98594823025223</v>
      </c>
      <c r="CU467" s="831">
        <v>848.98594823025223</v>
      </c>
      <c r="CV467" s="831">
        <v>848.98594823025223</v>
      </c>
      <c r="CW467" s="831">
        <v>848.98594823025223</v>
      </c>
      <c r="CX467" s="831">
        <v>848.98594823025223</v>
      </c>
      <c r="CY467" s="832">
        <v>848.98594823025223</v>
      </c>
      <c r="CZ467" s="831"/>
      <c r="DA467" s="831"/>
      <c r="DB467" s="831"/>
      <c r="DC467" s="831"/>
      <c r="DD467" s="831"/>
      <c r="DE467" s="831"/>
      <c r="DF467" s="831"/>
      <c r="DG467" s="831"/>
      <c r="DH467" s="831"/>
      <c r="DI467" s="831"/>
      <c r="DJ467" s="831"/>
      <c r="DK467" s="831"/>
      <c r="DL467" s="831"/>
      <c r="DM467" s="831"/>
      <c r="DN467" s="831"/>
      <c r="DO467" s="831"/>
      <c r="DP467" s="831"/>
      <c r="DQ467" s="831"/>
      <c r="DR467" s="831"/>
      <c r="DS467" s="831"/>
      <c r="DT467" s="831"/>
      <c r="DU467" s="831"/>
      <c r="DV467" s="831"/>
      <c r="DW467" s="826"/>
    </row>
    <row r="468" spans="2:127" x14ac:dyDescent="0.2">
      <c r="B468" s="703"/>
      <c r="C468" s="827"/>
      <c r="D468" s="809"/>
      <c r="E468" s="809"/>
      <c r="F468" s="809"/>
      <c r="G468" s="809"/>
      <c r="H468" s="809"/>
      <c r="I468" s="809"/>
      <c r="J468" s="809"/>
      <c r="K468" s="809"/>
      <c r="L468" s="809"/>
      <c r="M468" s="809"/>
      <c r="N468" s="809"/>
      <c r="O468" s="809"/>
      <c r="P468" s="809"/>
      <c r="Q468" s="809"/>
      <c r="R468" s="828"/>
      <c r="S468" s="809"/>
      <c r="T468" s="809"/>
      <c r="U468" s="707" t="s">
        <v>500</v>
      </c>
      <c r="V468" s="708" t="s">
        <v>124</v>
      </c>
      <c r="W468" s="709" t="s">
        <v>498</v>
      </c>
      <c r="X468" s="826"/>
      <c r="Y468" s="826">
        <v>50</v>
      </c>
      <c r="Z468" s="826">
        <v>50</v>
      </c>
      <c r="AA468" s="826">
        <v>50</v>
      </c>
      <c r="AB468" s="826">
        <v>50</v>
      </c>
      <c r="AC468" s="826">
        <v>50</v>
      </c>
      <c r="AD468" s="826">
        <v>50</v>
      </c>
      <c r="AE468" s="826">
        <v>50</v>
      </c>
      <c r="AF468" s="826">
        <v>50</v>
      </c>
      <c r="AG468" s="826">
        <v>50</v>
      </c>
      <c r="AH468" s="826">
        <v>50</v>
      </c>
      <c r="AI468" s="826">
        <v>50</v>
      </c>
      <c r="AJ468" s="826">
        <v>50</v>
      </c>
      <c r="AK468" s="826">
        <v>50</v>
      </c>
      <c r="AL468" s="826">
        <v>50</v>
      </c>
      <c r="AM468" s="826">
        <v>50</v>
      </c>
      <c r="AN468" s="826">
        <v>50</v>
      </c>
      <c r="AO468" s="826">
        <v>50</v>
      </c>
      <c r="AP468" s="826">
        <v>50</v>
      </c>
      <c r="AQ468" s="826">
        <v>50</v>
      </c>
      <c r="AR468" s="826">
        <v>50</v>
      </c>
      <c r="AS468" s="826">
        <v>50</v>
      </c>
      <c r="AT468" s="826">
        <v>50</v>
      </c>
      <c r="AU468" s="826">
        <v>50</v>
      </c>
      <c r="AV468" s="826">
        <v>50</v>
      </c>
      <c r="AW468" s="826">
        <v>50</v>
      </c>
      <c r="AX468" s="826">
        <v>50</v>
      </c>
      <c r="AY468" s="826">
        <v>50</v>
      </c>
      <c r="AZ468" s="826">
        <v>50</v>
      </c>
      <c r="BA468" s="826">
        <v>50</v>
      </c>
      <c r="BB468" s="826">
        <v>50</v>
      </c>
      <c r="BC468" s="826">
        <v>50</v>
      </c>
      <c r="BD468" s="826">
        <v>50</v>
      </c>
      <c r="BE468" s="826">
        <v>50</v>
      </c>
      <c r="BF468" s="826">
        <v>50</v>
      </c>
      <c r="BG468" s="826">
        <v>50</v>
      </c>
      <c r="BH468" s="826">
        <v>50</v>
      </c>
      <c r="BI468" s="826">
        <v>50</v>
      </c>
      <c r="BJ468" s="826">
        <v>50</v>
      </c>
      <c r="BK468" s="826">
        <v>50</v>
      </c>
      <c r="BL468" s="826">
        <v>50</v>
      </c>
      <c r="BM468" s="826">
        <v>50</v>
      </c>
      <c r="BN468" s="826">
        <v>50</v>
      </c>
      <c r="BO468" s="826">
        <v>50</v>
      </c>
      <c r="BP468" s="826">
        <v>50</v>
      </c>
      <c r="BQ468" s="826">
        <v>50</v>
      </c>
      <c r="BR468" s="826">
        <v>50</v>
      </c>
      <c r="BS468" s="826">
        <v>50</v>
      </c>
      <c r="BT468" s="826">
        <v>50</v>
      </c>
      <c r="BU468" s="826">
        <v>50</v>
      </c>
      <c r="BV468" s="826">
        <v>50</v>
      </c>
      <c r="BW468" s="826">
        <v>50</v>
      </c>
      <c r="BX468" s="826">
        <v>50</v>
      </c>
      <c r="BY468" s="826">
        <v>50</v>
      </c>
      <c r="BZ468" s="826">
        <v>50</v>
      </c>
      <c r="CA468" s="826">
        <v>50</v>
      </c>
      <c r="CB468" s="826">
        <v>50</v>
      </c>
      <c r="CC468" s="826">
        <v>50</v>
      </c>
      <c r="CD468" s="826">
        <v>50</v>
      </c>
      <c r="CE468" s="831">
        <v>50</v>
      </c>
      <c r="CF468" s="831">
        <v>50</v>
      </c>
      <c r="CG468" s="831">
        <v>50</v>
      </c>
      <c r="CH468" s="831">
        <v>50</v>
      </c>
      <c r="CI468" s="831">
        <v>50</v>
      </c>
      <c r="CJ468" s="831">
        <v>50</v>
      </c>
      <c r="CK468" s="831">
        <v>50</v>
      </c>
      <c r="CL468" s="831">
        <v>50</v>
      </c>
      <c r="CM468" s="831">
        <v>50</v>
      </c>
      <c r="CN468" s="831">
        <v>50</v>
      </c>
      <c r="CO468" s="831">
        <v>50</v>
      </c>
      <c r="CP468" s="831">
        <v>50</v>
      </c>
      <c r="CQ468" s="831">
        <v>50</v>
      </c>
      <c r="CR468" s="831">
        <v>50</v>
      </c>
      <c r="CS468" s="831">
        <v>50</v>
      </c>
      <c r="CT468" s="831">
        <v>50</v>
      </c>
      <c r="CU468" s="831">
        <v>50</v>
      </c>
      <c r="CV468" s="831">
        <v>50</v>
      </c>
      <c r="CW468" s="831">
        <v>50</v>
      </c>
      <c r="CX468" s="831">
        <v>50</v>
      </c>
      <c r="CY468" s="832">
        <v>50</v>
      </c>
      <c r="CZ468" s="831"/>
      <c r="DA468" s="831"/>
      <c r="DB468" s="831"/>
      <c r="DC468" s="831"/>
      <c r="DD468" s="831"/>
      <c r="DE468" s="831"/>
      <c r="DF468" s="831"/>
      <c r="DG468" s="831"/>
      <c r="DH468" s="831"/>
      <c r="DI468" s="831"/>
      <c r="DJ468" s="831"/>
      <c r="DK468" s="831"/>
      <c r="DL468" s="831"/>
      <c r="DM468" s="831"/>
      <c r="DN468" s="831"/>
      <c r="DO468" s="831"/>
      <c r="DP468" s="831"/>
      <c r="DQ468" s="831"/>
      <c r="DR468" s="831"/>
      <c r="DS468" s="831"/>
      <c r="DT468" s="831"/>
      <c r="DU468" s="831"/>
      <c r="DV468" s="831"/>
      <c r="DW468" s="826"/>
    </row>
    <row r="469" spans="2:127" x14ac:dyDescent="0.2">
      <c r="B469" s="704"/>
      <c r="C469" s="705"/>
      <c r="D469" s="651"/>
      <c r="E469" s="651"/>
      <c r="F469" s="651"/>
      <c r="G469" s="651"/>
      <c r="H469" s="651"/>
      <c r="I469" s="651"/>
      <c r="J469" s="651"/>
      <c r="K469" s="651"/>
      <c r="L469" s="651"/>
      <c r="M469" s="651"/>
      <c r="N469" s="651"/>
      <c r="O469" s="651"/>
      <c r="P469" s="651"/>
      <c r="Q469" s="651"/>
      <c r="R469" s="706"/>
      <c r="S469" s="651"/>
      <c r="T469" s="651"/>
      <c r="U469" s="707" t="s">
        <v>501</v>
      </c>
      <c r="V469" s="708" t="s">
        <v>124</v>
      </c>
      <c r="W469" s="709" t="s">
        <v>498</v>
      </c>
      <c r="X469" s="826"/>
      <c r="Y469" s="826"/>
      <c r="Z469" s="826"/>
      <c r="AA469" s="826"/>
      <c r="AB469" s="826"/>
      <c r="AC469" s="826"/>
      <c r="AD469" s="826"/>
      <c r="AE469" s="826"/>
      <c r="AF469" s="826"/>
      <c r="AG469" s="826"/>
      <c r="AH469" s="826"/>
      <c r="AI469" s="826"/>
      <c r="AJ469" s="826"/>
      <c r="AK469" s="826"/>
      <c r="AL469" s="826"/>
      <c r="AM469" s="826"/>
      <c r="AN469" s="826"/>
      <c r="AO469" s="826"/>
      <c r="AP469" s="826"/>
      <c r="AQ469" s="826"/>
      <c r="AR469" s="826"/>
      <c r="AS469" s="826"/>
      <c r="AT469" s="826"/>
      <c r="AU469" s="826"/>
      <c r="AV469" s="826"/>
      <c r="AW469" s="826"/>
      <c r="AX469" s="826"/>
      <c r="AY469" s="826"/>
      <c r="AZ469" s="826"/>
      <c r="BA469" s="826"/>
      <c r="BB469" s="826"/>
      <c r="BC469" s="826"/>
      <c r="BD469" s="826"/>
      <c r="BE469" s="826"/>
      <c r="BF469" s="826"/>
      <c r="BG469" s="826"/>
      <c r="BH469" s="826"/>
      <c r="BI469" s="826"/>
      <c r="BJ469" s="826"/>
      <c r="BK469" s="826"/>
      <c r="BL469" s="826"/>
      <c r="BM469" s="826"/>
      <c r="BN469" s="826"/>
      <c r="BO469" s="826"/>
      <c r="BP469" s="826"/>
      <c r="BQ469" s="826"/>
      <c r="BR469" s="826"/>
      <c r="BS469" s="826"/>
      <c r="BT469" s="826"/>
      <c r="BU469" s="826"/>
      <c r="BV469" s="826"/>
      <c r="BW469" s="826"/>
      <c r="BX469" s="826"/>
      <c r="BY469" s="826"/>
      <c r="BZ469" s="826"/>
      <c r="CA469" s="826"/>
      <c r="CB469" s="826"/>
      <c r="CC469" s="826"/>
      <c r="CD469" s="826"/>
      <c r="CE469" s="826"/>
      <c r="CF469" s="826"/>
      <c r="CG469" s="826"/>
      <c r="CH469" s="826"/>
      <c r="CI469" s="826"/>
      <c r="CJ469" s="826"/>
      <c r="CK469" s="826"/>
      <c r="CL469" s="826"/>
      <c r="CM469" s="826"/>
      <c r="CN469" s="826"/>
      <c r="CO469" s="826"/>
      <c r="CP469" s="826"/>
      <c r="CQ469" s="826"/>
      <c r="CR469" s="826"/>
      <c r="CS469" s="826"/>
      <c r="CT469" s="826"/>
      <c r="CU469" s="826"/>
      <c r="CV469" s="826"/>
      <c r="CW469" s="826"/>
      <c r="CX469" s="826"/>
      <c r="CY469" s="832"/>
      <c r="CZ469" s="831"/>
      <c r="DA469" s="826"/>
      <c r="DB469" s="826"/>
      <c r="DC469" s="826"/>
      <c r="DD469" s="826"/>
      <c r="DE469" s="826"/>
      <c r="DF469" s="826"/>
      <c r="DG469" s="826"/>
      <c r="DH469" s="826"/>
      <c r="DI469" s="826"/>
      <c r="DJ469" s="826"/>
      <c r="DK469" s="826"/>
      <c r="DL469" s="826"/>
      <c r="DM469" s="826"/>
      <c r="DN469" s="826"/>
      <c r="DO469" s="826"/>
      <c r="DP469" s="826"/>
      <c r="DQ469" s="826"/>
      <c r="DR469" s="826"/>
      <c r="DS469" s="826"/>
      <c r="DT469" s="826"/>
      <c r="DU469" s="826"/>
      <c r="DV469" s="826"/>
      <c r="DW469" s="826"/>
    </row>
    <row r="470" spans="2:127" x14ac:dyDescent="0.2">
      <c r="B470" s="704"/>
      <c r="C470" s="705"/>
      <c r="D470" s="651"/>
      <c r="E470" s="651"/>
      <c r="F470" s="651"/>
      <c r="G470" s="651"/>
      <c r="H470" s="651"/>
      <c r="I470" s="651"/>
      <c r="J470" s="651"/>
      <c r="K470" s="651"/>
      <c r="L470" s="651"/>
      <c r="M470" s="651"/>
      <c r="N470" s="651"/>
      <c r="O470" s="651"/>
      <c r="P470" s="651"/>
      <c r="Q470" s="651"/>
      <c r="R470" s="706"/>
      <c r="S470" s="651"/>
      <c r="T470" s="651"/>
      <c r="U470" s="710" t="s">
        <v>502</v>
      </c>
      <c r="V470" s="711" t="s">
        <v>124</v>
      </c>
      <c r="W470" s="709" t="s">
        <v>498</v>
      </c>
      <c r="X470" s="826"/>
      <c r="Y470" s="826"/>
      <c r="Z470" s="826"/>
      <c r="AA470" s="826"/>
      <c r="AB470" s="826"/>
      <c r="AC470" s="826"/>
      <c r="AD470" s="826"/>
      <c r="AE470" s="826"/>
      <c r="AF470" s="826"/>
      <c r="AG470" s="826"/>
      <c r="AH470" s="826"/>
      <c r="AI470" s="826"/>
      <c r="AJ470" s="826"/>
      <c r="AK470" s="826"/>
      <c r="AL470" s="826"/>
      <c r="AM470" s="826"/>
      <c r="AN470" s="826"/>
      <c r="AO470" s="826"/>
      <c r="AP470" s="826"/>
      <c r="AQ470" s="826"/>
      <c r="AR470" s="826"/>
      <c r="AS470" s="826"/>
      <c r="AT470" s="826"/>
      <c r="AU470" s="826"/>
      <c r="AV470" s="826"/>
      <c r="AW470" s="826"/>
      <c r="AX470" s="826"/>
      <c r="AY470" s="826"/>
      <c r="AZ470" s="826"/>
      <c r="BA470" s="826"/>
      <c r="BB470" s="826"/>
      <c r="BC470" s="826"/>
      <c r="BD470" s="826"/>
      <c r="BE470" s="826"/>
      <c r="BF470" s="826"/>
      <c r="BG470" s="826"/>
      <c r="BH470" s="826"/>
      <c r="BI470" s="826"/>
      <c r="BJ470" s="826"/>
      <c r="BK470" s="826"/>
      <c r="BL470" s="826"/>
      <c r="BM470" s="826"/>
      <c r="BN470" s="826"/>
      <c r="BO470" s="826"/>
      <c r="BP470" s="826"/>
      <c r="BQ470" s="826"/>
      <c r="BR470" s="826"/>
      <c r="BS470" s="826"/>
      <c r="BT470" s="826"/>
      <c r="BU470" s="826"/>
      <c r="BV470" s="826"/>
      <c r="BW470" s="826"/>
      <c r="BX470" s="826"/>
      <c r="BY470" s="826"/>
      <c r="BZ470" s="826"/>
      <c r="CA470" s="826"/>
      <c r="CB470" s="826"/>
      <c r="CC470" s="826"/>
      <c r="CD470" s="826"/>
      <c r="CE470" s="826"/>
      <c r="CF470" s="826"/>
      <c r="CG470" s="826"/>
      <c r="CH470" s="826"/>
      <c r="CI470" s="826"/>
      <c r="CJ470" s="826"/>
      <c r="CK470" s="826"/>
      <c r="CL470" s="826"/>
      <c r="CM470" s="826"/>
      <c r="CN470" s="826"/>
      <c r="CO470" s="826"/>
      <c r="CP470" s="826"/>
      <c r="CQ470" s="826"/>
      <c r="CR470" s="826"/>
      <c r="CS470" s="826"/>
      <c r="CT470" s="826"/>
      <c r="CU470" s="826"/>
      <c r="CV470" s="826"/>
      <c r="CW470" s="826"/>
      <c r="CX470" s="826"/>
      <c r="CY470" s="832"/>
      <c r="CZ470" s="831"/>
      <c r="DA470" s="826"/>
      <c r="DB470" s="826"/>
      <c r="DC470" s="826"/>
      <c r="DD470" s="826"/>
      <c r="DE470" s="826"/>
      <c r="DF470" s="826"/>
      <c r="DG470" s="826"/>
      <c r="DH470" s="826"/>
      <c r="DI470" s="826"/>
      <c r="DJ470" s="826"/>
      <c r="DK470" s="826"/>
      <c r="DL470" s="826"/>
      <c r="DM470" s="826"/>
      <c r="DN470" s="826"/>
      <c r="DO470" s="826"/>
      <c r="DP470" s="826"/>
      <c r="DQ470" s="826"/>
      <c r="DR470" s="826"/>
      <c r="DS470" s="826"/>
      <c r="DT470" s="826"/>
      <c r="DU470" s="826"/>
      <c r="DV470" s="826"/>
      <c r="DW470" s="826"/>
    </row>
    <row r="471" spans="2:127" x14ac:dyDescent="0.2">
      <c r="B471" s="704"/>
      <c r="C471" s="705"/>
      <c r="D471" s="651"/>
      <c r="E471" s="651"/>
      <c r="F471" s="651"/>
      <c r="G471" s="651"/>
      <c r="H471" s="651"/>
      <c r="I471" s="651"/>
      <c r="J471" s="651"/>
      <c r="K471" s="651"/>
      <c r="L471" s="651"/>
      <c r="M471" s="651"/>
      <c r="N471" s="651"/>
      <c r="O471" s="651"/>
      <c r="P471" s="651"/>
      <c r="Q471" s="651"/>
      <c r="R471" s="706"/>
      <c r="S471" s="651"/>
      <c r="T471" s="651"/>
      <c r="U471" s="707" t="s">
        <v>503</v>
      </c>
      <c r="V471" s="708" t="s">
        <v>124</v>
      </c>
      <c r="W471" s="709" t="s">
        <v>498</v>
      </c>
      <c r="X471" s="826"/>
      <c r="Y471" s="826"/>
      <c r="Z471" s="826"/>
      <c r="AA471" s="826"/>
      <c r="AB471" s="826"/>
      <c r="AC471" s="826"/>
      <c r="AD471" s="826"/>
      <c r="AE471" s="826"/>
      <c r="AF471" s="826"/>
      <c r="AG471" s="826"/>
      <c r="AH471" s="826"/>
      <c r="AI471" s="826"/>
      <c r="AJ471" s="826"/>
      <c r="AK471" s="826"/>
      <c r="AL471" s="826"/>
      <c r="AM471" s="826"/>
      <c r="AN471" s="826"/>
      <c r="AO471" s="826"/>
      <c r="AP471" s="826"/>
      <c r="AQ471" s="826"/>
      <c r="AR471" s="826"/>
      <c r="AS471" s="826"/>
      <c r="AT471" s="826"/>
      <c r="AU471" s="826"/>
      <c r="AV471" s="826"/>
      <c r="AW471" s="826"/>
      <c r="AX471" s="826"/>
      <c r="AY471" s="826"/>
      <c r="AZ471" s="826"/>
      <c r="BA471" s="826"/>
      <c r="BB471" s="826"/>
      <c r="BC471" s="826"/>
      <c r="BD471" s="826"/>
      <c r="BE471" s="826"/>
      <c r="BF471" s="826"/>
      <c r="BG471" s="826"/>
      <c r="BH471" s="826"/>
      <c r="BI471" s="826"/>
      <c r="BJ471" s="826"/>
      <c r="BK471" s="826"/>
      <c r="BL471" s="826"/>
      <c r="BM471" s="826"/>
      <c r="BN471" s="826"/>
      <c r="BO471" s="826"/>
      <c r="BP471" s="826"/>
      <c r="BQ471" s="826"/>
      <c r="BR471" s="826"/>
      <c r="BS471" s="826"/>
      <c r="BT471" s="826"/>
      <c r="BU471" s="826"/>
      <c r="BV471" s="826"/>
      <c r="BW471" s="826"/>
      <c r="BX471" s="826"/>
      <c r="BY471" s="826"/>
      <c r="BZ471" s="826"/>
      <c r="CA471" s="826"/>
      <c r="CB471" s="826"/>
      <c r="CC471" s="826"/>
      <c r="CD471" s="826"/>
      <c r="CE471" s="826"/>
      <c r="CF471" s="826"/>
      <c r="CG471" s="826"/>
      <c r="CH471" s="826"/>
      <c r="CI471" s="826"/>
      <c r="CJ471" s="826"/>
      <c r="CK471" s="826"/>
      <c r="CL471" s="826"/>
      <c r="CM471" s="826"/>
      <c r="CN471" s="826"/>
      <c r="CO471" s="826"/>
      <c r="CP471" s="826"/>
      <c r="CQ471" s="826"/>
      <c r="CR471" s="826"/>
      <c r="CS471" s="826"/>
      <c r="CT471" s="826"/>
      <c r="CU471" s="826"/>
      <c r="CV471" s="826"/>
      <c r="CW471" s="826"/>
      <c r="CX471" s="826"/>
      <c r="CY471" s="832"/>
      <c r="CZ471" s="831"/>
      <c r="DA471" s="826"/>
      <c r="DB471" s="826"/>
      <c r="DC471" s="826"/>
      <c r="DD471" s="826"/>
      <c r="DE471" s="826"/>
      <c r="DF471" s="826"/>
      <c r="DG471" s="826"/>
      <c r="DH471" s="826"/>
      <c r="DI471" s="826"/>
      <c r="DJ471" s="826"/>
      <c r="DK471" s="826"/>
      <c r="DL471" s="826"/>
      <c r="DM471" s="826"/>
      <c r="DN471" s="826"/>
      <c r="DO471" s="826"/>
      <c r="DP471" s="826"/>
      <c r="DQ471" s="826"/>
      <c r="DR471" s="826"/>
      <c r="DS471" s="826"/>
      <c r="DT471" s="826"/>
      <c r="DU471" s="826"/>
      <c r="DV471" s="826"/>
      <c r="DW471" s="826"/>
    </row>
    <row r="472" spans="2:127" x14ac:dyDescent="0.2">
      <c r="B472" s="829"/>
      <c r="C472" s="705"/>
      <c r="D472" s="651"/>
      <c r="E472" s="651"/>
      <c r="F472" s="651"/>
      <c r="G472" s="651"/>
      <c r="H472" s="651"/>
      <c r="I472" s="651"/>
      <c r="J472" s="651"/>
      <c r="K472" s="651"/>
      <c r="L472" s="651"/>
      <c r="M472" s="651"/>
      <c r="N472" s="651"/>
      <c r="O472" s="651"/>
      <c r="P472" s="651"/>
      <c r="Q472" s="651"/>
      <c r="R472" s="706"/>
      <c r="S472" s="651"/>
      <c r="T472" s="651"/>
      <c r="U472" s="707" t="s">
        <v>504</v>
      </c>
      <c r="V472" s="708" t="s">
        <v>124</v>
      </c>
      <c r="W472" s="709" t="s">
        <v>498</v>
      </c>
      <c r="X472" s="826"/>
      <c r="Y472" s="826"/>
      <c r="Z472" s="826"/>
      <c r="AA472" s="826"/>
      <c r="AB472" s="826"/>
      <c r="AC472" s="826"/>
      <c r="AD472" s="826"/>
      <c r="AE472" s="826"/>
      <c r="AF472" s="826"/>
      <c r="AG472" s="826"/>
      <c r="AH472" s="826"/>
      <c r="AI472" s="826"/>
      <c r="AJ472" s="826"/>
      <c r="AK472" s="826"/>
      <c r="AL472" s="826"/>
      <c r="AM472" s="826"/>
      <c r="AN472" s="826"/>
      <c r="AO472" s="826"/>
      <c r="AP472" s="826"/>
      <c r="AQ472" s="826"/>
      <c r="AR472" s="826"/>
      <c r="AS472" s="826"/>
      <c r="AT472" s="826"/>
      <c r="AU472" s="826"/>
      <c r="AV472" s="826"/>
      <c r="AW472" s="826"/>
      <c r="AX472" s="826"/>
      <c r="AY472" s="826"/>
      <c r="AZ472" s="826"/>
      <c r="BA472" s="826"/>
      <c r="BB472" s="826"/>
      <c r="BC472" s="826"/>
      <c r="BD472" s="826"/>
      <c r="BE472" s="826"/>
      <c r="BF472" s="826"/>
      <c r="BG472" s="826"/>
      <c r="BH472" s="826"/>
      <c r="BI472" s="826"/>
      <c r="BJ472" s="826"/>
      <c r="BK472" s="826"/>
      <c r="BL472" s="826"/>
      <c r="BM472" s="826"/>
      <c r="BN472" s="826"/>
      <c r="BO472" s="826"/>
      <c r="BP472" s="826"/>
      <c r="BQ472" s="826"/>
      <c r="BR472" s="826"/>
      <c r="BS472" s="826"/>
      <c r="BT472" s="826"/>
      <c r="BU472" s="826"/>
      <c r="BV472" s="826"/>
      <c r="BW472" s="826"/>
      <c r="BX472" s="826"/>
      <c r="BY472" s="826"/>
      <c r="BZ472" s="826"/>
      <c r="CA472" s="826"/>
      <c r="CB472" s="826"/>
      <c r="CC472" s="826"/>
      <c r="CD472" s="826"/>
      <c r="CE472" s="826"/>
      <c r="CF472" s="826"/>
      <c r="CG472" s="826"/>
      <c r="CH472" s="826"/>
      <c r="CI472" s="826"/>
      <c r="CJ472" s="826"/>
      <c r="CK472" s="826"/>
      <c r="CL472" s="826"/>
      <c r="CM472" s="826"/>
      <c r="CN472" s="826"/>
      <c r="CO472" s="826"/>
      <c r="CP472" s="826"/>
      <c r="CQ472" s="826"/>
      <c r="CR472" s="826"/>
      <c r="CS472" s="826"/>
      <c r="CT472" s="826"/>
      <c r="CU472" s="826"/>
      <c r="CV472" s="826"/>
      <c r="CW472" s="826"/>
      <c r="CX472" s="826"/>
      <c r="CY472" s="832"/>
      <c r="CZ472" s="831"/>
      <c r="DA472" s="826"/>
      <c r="DB472" s="826"/>
      <c r="DC472" s="826"/>
      <c r="DD472" s="826"/>
      <c r="DE472" s="826"/>
      <c r="DF472" s="826"/>
      <c r="DG472" s="826"/>
      <c r="DH472" s="826"/>
      <c r="DI472" s="826"/>
      <c r="DJ472" s="826"/>
      <c r="DK472" s="826"/>
      <c r="DL472" s="826"/>
      <c r="DM472" s="826"/>
      <c r="DN472" s="826"/>
      <c r="DO472" s="826"/>
      <c r="DP472" s="826"/>
      <c r="DQ472" s="826"/>
      <c r="DR472" s="826"/>
      <c r="DS472" s="826"/>
      <c r="DT472" s="826"/>
      <c r="DU472" s="826"/>
      <c r="DV472" s="826"/>
      <c r="DW472" s="826"/>
    </row>
    <row r="473" spans="2:127" x14ac:dyDescent="0.2">
      <c r="B473" s="829"/>
      <c r="C473" s="705"/>
      <c r="D473" s="651"/>
      <c r="E473" s="651"/>
      <c r="F473" s="651"/>
      <c r="G473" s="651"/>
      <c r="H473" s="651"/>
      <c r="I473" s="651"/>
      <c r="J473" s="651"/>
      <c r="K473" s="651"/>
      <c r="L473" s="651"/>
      <c r="M473" s="651"/>
      <c r="N473" s="651"/>
      <c r="O473" s="651"/>
      <c r="P473" s="651"/>
      <c r="Q473" s="651"/>
      <c r="R473" s="706"/>
      <c r="S473" s="651"/>
      <c r="T473" s="651"/>
      <c r="U473" s="707" t="s">
        <v>505</v>
      </c>
      <c r="V473" s="708" t="s">
        <v>124</v>
      </c>
      <c r="W473" s="709" t="s">
        <v>498</v>
      </c>
      <c r="X473" s="826"/>
      <c r="Y473" s="826"/>
      <c r="Z473" s="826"/>
      <c r="AA473" s="826"/>
      <c r="AB473" s="826"/>
      <c r="AC473" s="826"/>
      <c r="AD473" s="826"/>
      <c r="AE473" s="826"/>
      <c r="AF473" s="826"/>
      <c r="AG473" s="826"/>
      <c r="AH473" s="826"/>
      <c r="AI473" s="826"/>
      <c r="AJ473" s="826"/>
      <c r="AK473" s="826"/>
      <c r="AL473" s="826"/>
      <c r="AM473" s="826"/>
      <c r="AN473" s="826"/>
      <c r="AO473" s="826"/>
      <c r="AP473" s="826"/>
      <c r="AQ473" s="826"/>
      <c r="AR473" s="826"/>
      <c r="AS473" s="826"/>
      <c r="AT473" s="826"/>
      <c r="AU473" s="826"/>
      <c r="AV473" s="826"/>
      <c r="AW473" s="826"/>
      <c r="AX473" s="826"/>
      <c r="AY473" s="826"/>
      <c r="AZ473" s="826"/>
      <c r="BA473" s="826"/>
      <c r="BB473" s="826"/>
      <c r="BC473" s="826"/>
      <c r="BD473" s="826"/>
      <c r="BE473" s="826"/>
      <c r="BF473" s="826"/>
      <c r="BG473" s="826"/>
      <c r="BH473" s="826"/>
      <c r="BI473" s="826"/>
      <c r="BJ473" s="826"/>
      <c r="BK473" s="826"/>
      <c r="BL473" s="826"/>
      <c r="BM473" s="826"/>
      <c r="BN473" s="826"/>
      <c r="BO473" s="826"/>
      <c r="BP473" s="826"/>
      <c r="BQ473" s="826"/>
      <c r="BR473" s="826"/>
      <c r="BS473" s="826"/>
      <c r="BT473" s="826"/>
      <c r="BU473" s="826"/>
      <c r="BV473" s="826"/>
      <c r="BW473" s="826"/>
      <c r="BX473" s="826"/>
      <c r="BY473" s="826"/>
      <c r="BZ473" s="826"/>
      <c r="CA473" s="826"/>
      <c r="CB473" s="826"/>
      <c r="CC473" s="826"/>
      <c r="CD473" s="826"/>
      <c r="CE473" s="826"/>
      <c r="CF473" s="826"/>
      <c r="CG473" s="826"/>
      <c r="CH473" s="826"/>
      <c r="CI473" s="826"/>
      <c r="CJ473" s="826"/>
      <c r="CK473" s="826"/>
      <c r="CL473" s="826"/>
      <c r="CM473" s="826"/>
      <c r="CN473" s="826"/>
      <c r="CO473" s="826"/>
      <c r="CP473" s="826"/>
      <c r="CQ473" s="826"/>
      <c r="CR473" s="826"/>
      <c r="CS473" s="826"/>
      <c r="CT473" s="826"/>
      <c r="CU473" s="826"/>
      <c r="CV473" s="826"/>
      <c r="CW473" s="826"/>
      <c r="CX473" s="826"/>
      <c r="CY473" s="832"/>
      <c r="CZ473" s="831"/>
      <c r="DA473" s="826"/>
      <c r="DB473" s="826"/>
      <c r="DC473" s="826"/>
      <c r="DD473" s="826"/>
      <c r="DE473" s="826"/>
      <c r="DF473" s="826"/>
      <c r="DG473" s="826"/>
      <c r="DH473" s="826"/>
      <c r="DI473" s="826"/>
      <c r="DJ473" s="826"/>
      <c r="DK473" s="826"/>
      <c r="DL473" s="826"/>
      <c r="DM473" s="826"/>
      <c r="DN473" s="826"/>
      <c r="DO473" s="826"/>
      <c r="DP473" s="826"/>
      <c r="DQ473" s="826"/>
      <c r="DR473" s="826"/>
      <c r="DS473" s="826"/>
      <c r="DT473" s="826"/>
      <c r="DU473" s="826"/>
      <c r="DV473" s="826"/>
      <c r="DW473" s="826"/>
    </row>
    <row r="474" spans="2:127" x14ac:dyDescent="0.2">
      <c r="B474" s="829"/>
      <c r="C474" s="705"/>
      <c r="D474" s="651"/>
      <c r="E474" s="651"/>
      <c r="F474" s="651"/>
      <c r="G474" s="651"/>
      <c r="H474" s="651"/>
      <c r="I474" s="651"/>
      <c r="J474" s="651"/>
      <c r="K474" s="651"/>
      <c r="L474" s="651"/>
      <c r="M474" s="651"/>
      <c r="N474" s="651"/>
      <c r="O474" s="651"/>
      <c r="P474" s="651"/>
      <c r="Q474" s="651"/>
      <c r="R474" s="706"/>
      <c r="S474" s="651"/>
      <c r="T474" s="651"/>
      <c r="U474" s="707" t="s">
        <v>506</v>
      </c>
      <c r="V474" s="708" t="s">
        <v>124</v>
      </c>
      <c r="W474" s="709" t="s">
        <v>498</v>
      </c>
      <c r="X474" s="826"/>
      <c r="Y474" s="826"/>
      <c r="Z474" s="826"/>
      <c r="AA474" s="826"/>
      <c r="AB474" s="826"/>
      <c r="AC474" s="826"/>
      <c r="AD474" s="826"/>
      <c r="AE474" s="826"/>
      <c r="AF474" s="826"/>
      <c r="AG474" s="826"/>
      <c r="AH474" s="826"/>
      <c r="AI474" s="826"/>
      <c r="AJ474" s="826"/>
      <c r="AK474" s="826"/>
      <c r="AL474" s="826"/>
      <c r="AM474" s="826"/>
      <c r="AN474" s="826"/>
      <c r="AO474" s="826"/>
      <c r="AP474" s="826"/>
      <c r="AQ474" s="826"/>
      <c r="AR474" s="826"/>
      <c r="AS474" s="826"/>
      <c r="AT474" s="826"/>
      <c r="AU474" s="826"/>
      <c r="AV474" s="826"/>
      <c r="AW474" s="826"/>
      <c r="AX474" s="826"/>
      <c r="AY474" s="826"/>
      <c r="AZ474" s="826"/>
      <c r="BA474" s="826"/>
      <c r="BB474" s="826"/>
      <c r="BC474" s="826"/>
      <c r="BD474" s="826"/>
      <c r="BE474" s="826"/>
      <c r="BF474" s="826"/>
      <c r="BG474" s="826"/>
      <c r="BH474" s="826"/>
      <c r="BI474" s="826"/>
      <c r="BJ474" s="826"/>
      <c r="BK474" s="826"/>
      <c r="BL474" s="826"/>
      <c r="BM474" s="826"/>
      <c r="BN474" s="826"/>
      <c r="BO474" s="826"/>
      <c r="BP474" s="826"/>
      <c r="BQ474" s="826"/>
      <c r="BR474" s="826"/>
      <c r="BS474" s="826"/>
      <c r="BT474" s="826"/>
      <c r="BU474" s="826"/>
      <c r="BV474" s="826"/>
      <c r="BW474" s="826"/>
      <c r="BX474" s="826"/>
      <c r="BY474" s="826"/>
      <c r="BZ474" s="826"/>
      <c r="CA474" s="826"/>
      <c r="CB474" s="826"/>
      <c r="CC474" s="826"/>
      <c r="CD474" s="826"/>
      <c r="CE474" s="826"/>
      <c r="CF474" s="826"/>
      <c r="CG474" s="826"/>
      <c r="CH474" s="826"/>
      <c r="CI474" s="826"/>
      <c r="CJ474" s="826"/>
      <c r="CK474" s="826"/>
      <c r="CL474" s="826"/>
      <c r="CM474" s="826"/>
      <c r="CN474" s="826"/>
      <c r="CO474" s="826"/>
      <c r="CP474" s="826"/>
      <c r="CQ474" s="826"/>
      <c r="CR474" s="826"/>
      <c r="CS474" s="826"/>
      <c r="CT474" s="826"/>
      <c r="CU474" s="826"/>
      <c r="CV474" s="826"/>
      <c r="CW474" s="826"/>
      <c r="CX474" s="826"/>
      <c r="CY474" s="832"/>
      <c r="CZ474" s="831"/>
      <c r="DA474" s="826"/>
      <c r="DB474" s="826"/>
      <c r="DC474" s="826"/>
      <c r="DD474" s="826"/>
      <c r="DE474" s="826"/>
      <c r="DF474" s="826"/>
      <c r="DG474" s="826"/>
      <c r="DH474" s="826"/>
      <c r="DI474" s="826"/>
      <c r="DJ474" s="826"/>
      <c r="DK474" s="826"/>
      <c r="DL474" s="826"/>
      <c r="DM474" s="826"/>
      <c r="DN474" s="826"/>
      <c r="DO474" s="826"/>
      <c r="DP474" s="826"/>
      <c r="DQ474" s="826"/>
      <c r="DR474" s="826"/>
      <c r="DS474" s="826"/>
      <c r="DT474" s="826"/>
      <c r="DU474" s="826"/>
      <c r="DV474" s="826"/>
      <c r="DW474" s="826"/>
    </row>
    <row r="475" spans="2:127" x14ac:dyDescent="0.2">
      <c r="B475" s="829"/>
      <c r="C475" s="705"/>
      <c r="D475" s="651"/>
      <c r="E475" s="651"/>
      <c r="F475" s="651"/>
      <c r="G475" s="651"/>
      <c r="H475" s="651"/>
      <c r="I475" s="651"/>
      <c r="J475" s="651"/>
      <c r="K475" s="651"/>
      <c r="L475" s="651"/>
      <c r="M475" s="651"/>
      <c r="N475" s="651"/>
      <c r="O475" s="651"/>
      <c r="P475" s="651"/>
      <c r="Q475" s="651"/>
      <c r="R475" s="706"/>
      <c r="S475" s="651"/>
      <c r="T475" s="651"/>
      <c r="U475" s="712" t="s">
        <v>507</v>
      </c>
      <c r="V475" s="708" t="s">
        <v>124</v>
      </c>
      <c r="W475" s="709" t="s">
        <v>498</v>
      </c>
      <c r="X475" s="833"/>
      <c r="Y475" s="833"/>
      <c r="Z475" s="833"/>
      <c r="AA475" s="833"/>
      <c r="AB475" s="833"/>
      <c r="AC475" s="833"/>
      <c r="AD475" s="833"/>
      <c r="AE475" s="833"/>
      <c r="AF475" s="833"/>
      <c r="AG475" s="833"/>
      <c r="AH475" s="833"/>
      <c r="AI475" s="833"/>
      <c r="AJ475" s="833"/>
      <c r="AK475" s="833"/>
      <c r="AL475" s="833"/>
      <c r="AM475" s="833"/>
      <c r="AN475" s="833"/>
      <c r="AO475" s="833"/>
      <c r="AP475" s="833"/>
      <c r="AQ475" s="833"/>
      <c r="AR475" s="833"/>
      <c r="AS475" s="833"/>
      <c r="AT475" s="833"/>
      <c r="AU475" s="833"/>
      <c r="AV475" s="833"/>
      <c r="AW475" s="833"/>
      <c r="AX475" s="833"/>
      <c r="AY475" s="833"/>
      <c r="AZ475" s="833"/>
      <c r="BA475" s="833"/>
      <c r="BB475" s="833"/>
      <c r="BC475" s="833"/>
      <c r="BD475" s="833"/>
      <c r="BE475" s="833"/>
      <c r="BF475" s="833"/>
      <c r="BG475" s="833"/>
      <c r="BH475" s="833"/>
      <c r="BI475" s="833"/>
      <c r="BJ475" s="833"/>
      <c r="BK475" s="833"/>
      <c r="BL475" s="833"/>
      <c r="BM475" s="833"/>
      <c r="BN475" s="833"/>
      <c r="BO475" s="833"/>
      <c r="BP475" s="833"/>
      <c r="BQ475" s="833"/>
      <c r="BR475" s="833"/>
      <c r="BS475" s="833"/>
      <c r="BT475" s="833"/>
      <c r="BU475" s="833"/>
      <c r="BV475" s="833"/>
      <c r="BW475" s="833"/>
      <c r="BX475" s="833"/>
      <c r="BY475" s="833"/>
      <c r="BZ475" s="833"/>
      <c r="CA475" s="833"/>
      <c r="CB475" s="833"/>
      <c r="CC475" s="833"/>
      <c r="CD475" s="833"/>
      <c r="CE475" s="833"/>
      <c r="CF475" s="833"/>
      <c r="CG475" s="833"/>
      <c r="CH475" s="833"/>
      <c r="CI475" s="833"/>
      <c r="CJ475" s="833"/>
      <c r="CK475" s="833"/>
      <c r="CL475" s="833"/>
      <c r="CM475" s="833"/>
      <c r="CN475" s="833"/>
      <c r="CO475" s="833"/>
      <c r="CP475" s="833"/>
      <c r="CQ475" s="833"/>
      <c r="CR475" s="833"/>
      <c r="CS475" s="833"/>
      <c r="CT475" s="833"/>
      <c r="CU475" s="833"/>
      <c r="CV475" s="833"/>
      <c r="CW475" s="833"/>
      <c r="CX475" s="833"/>
      <c r="CY475" s="832"/>
      <c r="CZ475" s="831"/>
      <c r="DA475" s="833"/>
      <c r="DB475" s="833"/>
      <c r="DC475" s="833"/>
      <c r="DD475" s="833"/>
      <c r="DE475" s="833"/>
      <c r="DF475" s="833"/>
      <c r="DG475" s="833"/>
      <c r="DH475" s="833"/>
      <c r="DI475" s="833"/>
      <c r="DJ475" s="833"/>
      <c r="DK475" s="833"/>
      <c r="DL475" s="833"/>
      <c r="DM475" s="833"/>
      <c r="DN475" s="833"/>
      <c r="DO475" s="833"/>
      <c r="DP475" s="833"/>
      <c r="DQ475" s="833"/>
      <c r="DR475" s="833"/>
      <c r="DS475" s="833"/>
      <c r="DT475" s="833"/>
      <c r="DU475" s="833"/>
      <c r="DV475" s="833"/>
      <c r="DW475" s="833"/>
    </row>
    <row r="476" spans="2:127" ht="15.75" thickBot="1" x14ac:dyDescent="0.25">
      <c r="B476" s="713"/>
      <c r="C476" s="714"/>
      <c r="D476" s="715"/>
      <c r="E476" s="715"/>
      <c r="F476" s="715"/>
      <c r="G476" s="715"/>
      <c r="H476" s="715"/>
      <c r="I476" s="715"/>
      <c r="J476" s="715"/>
      <c r="K476" s="715"/>
      <c r="L476" s="715"/>
      <c r="M476" s="715"/>
      <c r="N476" s="715"/>
      <c r="O476" s="715"/>
      <c r="P476" s="715"/>
      <c r="Q476" s="715"/>
      <c r="R476" s="716"/>
      <c r="S476" s="715"/>
      <c r="T476" s="715"/>
      <c r="U476" s="717" t="s">
        <v>127</v>
      </c>
      <c r="V476" s="718" t="s">
        <v>508</v>
      </c>
      <c r="W476" s="719" t="s">
        <v>498</v>
      </c>
      <c r="X476" s="720">
        <f>SUM(X465:X475)</f>
        <v>2451.1100868695053</v>
      </c>
      <c r="Y476" s="720">
        <f t="shared" ref="Y476:CJ476" si="125">SUM(Y465:Y475)</f>
        <v>2615.3427153652515</v>
      </c>
      <c r="Z476" s="720">
        <f t="shared" si="125"/>
        <v>2741.6145230279935</v>
      </c>
      <c r="AA476" s="720">
        <f t="shared" si="125"/>
        <v>2868.1928381812836</v>
      </c>
      <c r="AB476" s="720">
        <f t="shared" si="125"/>
        <v>2995.1254981198472</v>
      </c>
      <c r="AC476" s="720">
        <f t="shared" si="125"/>
        <v>3122.4360919597984</v>
      </c>
      <c r="AD476" s="720">
        <f t="shared" si="125"/>
        <v>3250.1364142591929</v>
      </c>
      <c r="AE476" s="720">
        <f t="shared" si="125"/>
        <v>3378.2592173595594</v>
      </c>
      <c r="AF476" s="720">
        <f t="shared" si="125"/>
        <v>3506.8040479629112</v>
      </c>
      <c r="AG476" s="720">
        <f t="shared" si="125"/>
        <v>3635.7354997327561</v>
      </c>
      <c r="AH476" s="720">
        <f t="shared" si="125"/>
        <v>1324.8603885605771</v>
      </c>
      <c r="AI476" s="720">
        <f t="shared" si="125"/>
        <v>1331.0920194305709</v>
      </c>
      <c r="AJ476" s="720">
        <f t="shared" si="125"/>
        <v>1337.672751896818</v>
      </c>
      <c r="AK476" s="720">
        <f t="shared" si="125"/>
        <v>1344.5623523486913</v>
      </c>
      <c r="AL476" s="720">
        <f t="shared" si="125"/>
        <v>1351.6876258558782</v>
      </c>
      <c r="AM476" s="720">
        <f t="shared" si="125"/>
        <v>2043.994732143535</v>
      </c>
      <c r="AN476" s="720">
        <f t="shared" si="125"/>
        <v>2051.2653037234568</v>
      </c>
      <c r="AO476" s="720">
        <f t="shared" si="125"/>
        <v>2058.4727882634174</v>
      </c>
      <c r="AP476" s="720">
        <f t="shared" si="125"/>
        <v>2065.5359402208978</v>
      </c>
      <c r="AQ476" s="720">
        <f t="shared" si="125"/>
        <v>2072.4258633871382</v>
      </c>
      <c r="AR476" s="720">
        <f t="shared" si="125"/>
        <v>2079.2290827371316</v>
      </c>
      <c r="AS476" s="720">
        <f t="shared" si="125"/>
        <v>2086.0323020871247</v>
      </c>
      <c r="AT476" s="720">
        <f t="shared" si="125"/>
        <v>2092.8355214371186</v>
      </c>
      <c r="AU476" s="720">
        <f t="shared" si="125"/>
        <v>2099.6387407871116</v>
      </c>
      <c r="AV476" s="720">
        <f t="shared" si="125"/>
        <v>2106.4419601371051</v>
      </c>
      <c r="AW476" s="720">
        <f t="shared" si="125"/>
        <v>1424.6061774505383</v>
      </c>
      <c r="AX476" s="720">
        <f t="shared" si="125"/>
        <v>1424.6061774505383</v>
      </c>
      <c r="AY476" s="720">
        <f t="shared" si="125"/>
        <v>1424.6061774505383</v>
      </c>
      <c r="AZ476" s="720">
        <f t="shared" si="125"/>
        <v>1424.6061774505383</v>
      </c>
      <c r="BA476" s="720">
        <f t="shared" si="125"/>
        <v>1424.6061774505383</v>
      </c>
      <c r="BB476" s="720">
        <f t="shared" si="125"/>
        <v>2109.6734893283519</v>
      </c>
      <c r="BC476" s="720">
        <f t="shared" si="125"/>
        <v>2109.6734893283519</v>
      </c>
      <c r="BD476" s="720">
        <f t="shared" si="125"/>
        <v>2109.6734893283519</v>
      </c>
      <c r="BE476" s="720">
        <f t="shared" si="125"/>
        <v>2109.6734893283519</v>
      </c>
      <c r="BF476" s="720">
        <f t="shared" si="125"/>
        <v>2109.6734893283519</v>
      </c>
      <c r="BG476" s="720">
        <f t="shared" si="125"/>
        <v>2109.6734893283519</v>
      </c>
      <c r="BH476" s="720">
        <f t="shared" si="125"/>
        <v>2109.6734893283519</v>
      </c>
      <c r="BI476" s="720">
        <f t="shared" si="125"/>
        <v>2109.6734893283519</v>
      </c>
      <c r="BJ476" s="720">
        <f t="shared" si="125"/>
        <v>2109.6734893283519</v>
      </c>
      <c r="BK476" s="720">
        <f t="shared" si="125"/>
        <v>2109.6734893283519</v>
      </c>
      <c r="BL476" s="720">
        <f t="shared" si="125"/>
        <v>1424.6061774505383</v>
      </c>
      <c r="BM476" s="720">
        <f t="shared" si="125"/>
        <v>1424.6061774505383</v>
      </c>
      <c r="BN476" s="720">
        <f t="shared" si="125"/>
        <v>1424.6061774505383</v>
      </c>
      <c r="BO476" s="720">
        <f t="shared" si="125"/>
        <v>1424.6061774505383</v>
      </c>
      <c r="BP476" s="720">
        <f t="shared" si="125"/>
        <v>1424.6061774505383</v>
      </c>
      <c r="BQ476" s="720">
        <f t="shared" si="125"/>
        <v>2109.6734893283519</v>
      </c>
      <c r="BR476" s="720">
        <f t="shared" si="125"/>
        <v>2109.6734893283519</v>
      </c>
      <c r="BS476" s="720">
        <f t="shared" si="125"/>
        <v>2109.6734893283519</v>
      </c>
      <c r="BT476" s="720">
        <f t="shared" si="125"/>
        <v>2109.6734893283519</v>
      </c>
      <c r="BU476" s="720">
        <f t="shared" si="125"/>
        <v>2109.6734893283519</v>
      </c>
      <c r="BV476" s="720">
        <f t="shared" si="125"/>
        <v>2109.6734893283519</v>
      </c>
      <c r="BW476" s="720">
        <f t="shared" si="125"/>
        <v>2109.6734893283519</v>
      </c>
      <c r="BX476" s="720">
        <f t="shared" si="125"/>
        <v>2109.6734893283519</v>
      </c>
      <c r="BY476" s="720">
        <f t="shared" si="125"/>
        <v>2109.6734893283519</v>
      </c>
      <c r="BZ476" s="720">
        <f t="shared" si="125"/>
        <v>2109.6734893283519</v>
      </c>
      <c r="CA476" s="720">
        <f t="shared" si="125"/>
        <v>1424.6061774505383</v>
      </c>
      <c r="CB476" s="720">
        <f t="shared" si="125"/>
        <v>1424.6061774505383</v>
      </c>
      <c r="CC476" s="720">
        <f t="shared" si="125"/>
        <v>1424.6061774505383</v>
      </c>
      <c r="CD476" s="720">
        <f t="shared" si="125"/>
        <v>1424.6061774505383</v>
      </c>
      <c r="CE476" s="720">
        <f t="shared" si="125"/>
        <v>1424.6061774505383</v>
      </c>
      <c r="CF476" s="720">
        <f t="shared" si="125"/>
        <v>2109.6734893283519</v>
      </c>
      <c r="CG476" s="720">
        <f t="shared" si="125"/>
        <v>2109.6734893283519</v>
      </c>
      <c r="CH476" s="720">
        <f t="shared" si="125"/>
        <v>2109.6734893283519</v>
      </c>
      <c r="CI476" s="720">
        <f t="shared" si="125"/>
        <v>2109.6734893283519</v>
      </c>
      <c r="CJ476" s="720">
        <f t="shared" si="125"/>
        <v>2109.6734893283519</v>
      </c>
      <c r="CK476" s="720">
        <f t="shared" ref="CK476:DW476" si="126">SUM(CK465:CK475)</f>
        <v>2109.6734893283519</v>
      </c>
      <c r="CL476" s="720">
        <f t="shared" si="126"/>
        <v>2109.6734893283519</v>
      </c>
      <c r="CM476" s="720">
        <f t="shared" si="126"/>
        <v>2109.6734893283519</v>
      </c>
      <c r="CN476" s="720">
        <f t="shared" si="126"/>
        <v>2109.6734893283519</v>
      </c>
      <c r="CO476" s="720">
        <f t="shared" si="126"/>
        <v>2109.6734893283519</v>
      </c>
      <c r="CP476" s="720">
        <f t="shared" si="126"/>
        <v>1424.6061774505383</v>
      </c>
      <c r="CQ476" s="720">
        <f t="shared" si="126"/>
        <v>1424.6061774505383</v>
      </c>
      <c r="CR476" s="720">
        <f t="shared" si="126"/>
        <v>1424.6061774505383</v>
      </c>
      <c r="CS476" s="720">
        <f t="shared" si="126"/>
        <v>1424.6061774505383</v>
      </c>
      <c r="CT476" s="720">
        <f t="shared" si="126"/>
        <v>1424.6061774505383</v>
      </c>
      <c r="CU476" s="720">
        <f t="shared" si="126"/>
        <v>2109.6734893283519</v>
      </c>
      <c r="CV476" s="720">
        <f t="shared" si="126"/>
        <v>2109.6734893283519</v>
      </c>
      <c r="CW476" s="720">
        <f t="shared" si="126"/>
        <v>2109.6734893283519</v>
      </c>
      <c r="CX476" s="720">
        <f t="shared" si="126"/>
        <v>2109.6734893283519</v>
      </c>
      <c r="CY476" s="721">
        <f t="shared" si="126"/>
        <v>2109.6734893283519</v>
      </c>
      <c r="CZ476" s="721">
        <f t="shared" si="126"/>
        <v>0</v>
      </c>
      <c r="DA476" s="721">
        <f t="shared" si="126"/>
        <v>0</v>
      </c>
      <c r="DB476" s="721">
        <f t="shared" si="126"/>
        <v>0</v>
      </c>
      <c r="DC476" s="721">
        <f t="shared" si="126"/>
        <v>0</v>
      </c>
      <c r="DD476" s="721">
        <f t="shared" si="126"/>
        <v>0</v>
      </c>
      <c r="DE476" s="721">
        <f t="shared" si="126"/>
        <v>0</v>
      </c>
      <c r="DF476" s="721">
        <f t="shared" si="126"/>
        <v>0</v>
      </c>
      <c r="DG476" s="721">
        <f t="shared" si="126"/>
        <v>0</v>
      </c>
      <c r="DH476" s="721">
        <f t="shared" si="126"/>
        <v>0</v>
      </c>
      <c r="DI476" s="721">
        <f t="shared" si="126"/>
        <v>0</v>
      </c>
      <c r="DJ476" s="721">
        <f t="shared" si="126"/>
        <v>0</v>
      </c>
      <c r="DK476" s="721">
        <f t="shared" si="126"/>
        <v>0</v>
      </c>
      <c r="DL476" s="721">
        <f t="shared" si="126"/>
        <v>0</v>
      </c>
      <c r="DM476" s="721">
        <f t="shared" si="126"/>
        <v>0</v>
      </c>
      <c r="DN476" s="721">
        <f t="shared" si="126"/>
        <v>0</v>
      </c>
      <c r="DO476" s="721">
        <f t="shared" si="126"/>
        <v>0</v>
      </c>
      <c r="DP476" s="721">
        <f t="shared" si="126"/>
        <v>0</v>
      </c>
      <c r="DQ476" s="721">
        <f t="shared" si="126"/>
        <v>0</v>
      </c>
      <c r="DR476" s="721">
        <f t="shared" si="126"/>
        <v>0</v>
      </c>
      <c r="DS476" s="721">
        <f t="shared" si="126"/>
        <v>0</v>
      </c>
      <c r="DT476" s="721">
        <f t="shared" si="126"/>
        <v>0</v>
      </c>
      <c r="DU476" s="721">
        <f t="shared" si="126"/>
        <v>0</v>
      </c>
      <c r="DV476" s="721">
        <f t="shared" si="126"/>
        <v>0</v>
      </c>
      <c r="DW476" s="721">
        <f t="shared" si="126"/>
        <v>0</v>
      </c>
    </row>
    <row r="477" spans="2:127" ht="38.25" x14ac:dyDescent="0.2">
      <c r="B477" s="693"/>
      <c r="C477" s="830" t="s">
        <v>820</v>
      </c>
      <c r="D477" s="817" t="s">
        <v>821</v>
      </c>
      <c r="E477" s="818" t="s">
        <v>575</v>
      </c>
      <c r="F477" s="819" t="s">
        <v>780</v>
      </c>
      <c r="G477" s="820" t="s">
        <v>781</v>
      </c>
      <c r="H477" s="821" t="s">
        <v>495</v>
      </c>
      <c r="I477" s="822">
        <f>MAX(X477:AV477)</f>
        <v>14.828877820900424</v>
      </c>
      <c r="J477" s="821">
        <f>SUMPRODUCT($X$2:$CY$2,$X477:$CY477)*365</f>
        <v>124650.13807753551</v>
      </c>
      <c r="K477" s="821">
        <f>SUMPRODUCT($X$2:$CY$2,$X478:$CY478)+SUMPRODUCT($X$2:$CY$2,$X479:$CY479)+SUMPRODUCT($X$2:$CY$2,$X480:$CY480)</f>
        <v>41241.568498914407</v>
      </c>
      <c r="L477" s="821">
        <f>SUMPRODUCT($X$2:$CY$2,$X481:$CY481) +SUMPRODUCT($X$2:$CY$2,$X482:$CY482)</f>
        <v>1354.1174828083124</v>
      </c>
      <c r="M477" s="821">
        <f>SUMPRODUCT($X$2:$CY$2,$X483:$CY483)</f>
        <v>0</v>
      </c>
      <c r="N477" s="821">
        <f>SUMPRODUCT($X$2:$CY$2,$X486:$CY486) +SUMPRODUCT($X$2:$CY$2,$X487:$CY487)</f>
        <v>0</v>
      </c>
      <c r="O477" s="821">
        <f>SUMPRODUCT($X$2:$CY$2,$X484:$CY484) +SUMPRODUCT($X$2:$CY$2,$X485:$CY485) +SUMPRODUCT($X$2:$CY$2,$X488:$CY488)</f>
        <v>0</v>
      </c>
      <c r="P477" s="821">
        <f>SUM(K477:O477)</f>
        <v>42595.685981722716</v>
      </c>
      <c r="Q477" s="821">
        <f>(SUM(K477:M477)*100000)/(J477*1000)</f>
        <v>34.172193178981587</v>
      </c>
      <c r="R477" s="823">
        <f>(P477*100000)/(J477*1000)</f>
        <v>34.172193178981587</v>
      </c>
      <c r="S477" s="824" t="s">
        <v>782</v>
      </c>
      <c r="T477" s="825" t="s">
        <v>782</v>
      </c>
      <c r="U477" s="778" t="s">
        <v>496</v>
      </c>
      <c r="V477" s="708" t="s">
        <v>124</v>
      </c>
      <c r="W477" s="779" t="s">
        <v>75</v>
      </c>
      <c r="X477" s="826"/>
      <c r="Y477" s="826">
        <v>1.3478158395260735</v>
      </c>
      <c r="Z477" s="826">
        <v>2.7251709902800396</v>
      </c>
      <c r="AA477" s="826">
        <v>4.1060561957042268</v>
      </c>
      <c r="AB477" s="826">
        <v>5.4903831012166924</v>
      </c>
      <c r="AC477" s="826">
        <v>6.8776778176750248</v>
      </c>
      <c r="AD477" s="826">
        <v>8.2666089881546228</v>
      </c>
      <c r="AE477" s="826">
        <v>9.6563887524669774</v>
      </c>
      <c r="AF477" s="826">
        <v>11.046699418752292</v>
      </c>
      <c r="AG477" s="826">
        <v>12.436203026268551</v>
      </c>
      <c r="AH477" s="826">
        <v>13.823892076132223</v>
      </c>
      <c r="AI477" s="826">
        <v>13.890454077124607</v>
      </c>
      <c r="AJ477" s="826">
        <v>13.960945596516348</v>
      </c>
      <c r="AK477" s="826">
        <v>14.034531703957621</v>
      </c>
      <c r="AL477" s="826">
        <v>14.111022696810519</v>
      </c>
      <c r="AM477" s="826">
        <v>14.188968222118255</v>
      </c>
      <c r="AN477" s="826">
        <v>14.267129188665852</v>
      </c>
      <c r="AO477" s="826">
        <v>14.344899167875539</v>
      </c>
      <c r="AP477" s="826">
        <v>14.420934065273805</v>
      </c>
      <c r="AQ477" s="826">
        <v>14.494851514710705</v>
      </c>
      <c r="AR477" s="826">
        <v>14.566481921406879</v>
      </c>
      <c r="AS477" s="826">
        <v>14.635552246245373</v>
      </c>
      <c r="AT477" s="826">
        <v>14.70221551766827</v>
      </c>
      <c r="AU477" s="826">
        <v>14.766613510065421</v>
      </c>
      <c r="AV477" s="826">
        <v>14.828877820900424</v>
      </c>
      <c r="AW477" s="826">
        <v>14.88913082198323</v>
      </c>
      <c r="AX477" s="826">
        <v>14.88913082198323</v>
      </c>
      <c r="AY477" s="826">
        <v>14.88913082198323</v>
      </c>
      <c r="AZ477" s="826">
        <v>14.88913082198323</v>
      </c>
      <c r="BA477" s="826">
        <v>14.88913082198323</v>
      </c>
      <c r="BB477" s="826">
        <v>14.88913082198323</v>
      </c>
      <c r="BC477" s="826">
        <v>14.88913082198323</v>
      </c>
      <c r="BD477" s="826">
        <v>14.88913082198323</v>
      </c>
      <c r="BE477" s="826">
        <v>14.88913082198323</v>
      </c>
      <c r="BF477" s="826">
        <v>14.88913082198323</v>
      </c>
      <c r="BG477" s="826">
        <v>14.88913082198323</v>
      </c>
      <c r="BH477" s="826">
        <v>14.88913082198323</v>
      </c>
      <c r="BI477" s="826">
        <v>14.88913082198323</v>
      </c>
      <c r="BJ477" s="826">
        <v>14.88913082198323</v>
      </c>
      <c r="BK477" s="826">
        <v>14.88913082198323</v>
      </c>
      <c r="BL477" s="826">
        <v>14.88913082198323</v>
      </c>
      <c r="BM477" s="826">
        <v>14.88913082198323</v>
      </c>
      <c r="BN477" s="826">
        <v>14.88913082198323</v>
      </c>
      <c r="BO477" s="826">
        <v>14.88913082198323</v>
      </c>
      <c r="BP477" s="826">
        <v>14.88913082198323</v>
      </c>
      <c r="BQ477" s="826">
        <v>14.88913082198323</v>
      </c>
      <c r="BR477" s="826">
        <v>14.88913082198323</v>
      </c>
      <c r="BS477" s="826">
        <v>14.88913082198323</v>
      </c>
      <c r="BT477" s="826">
        <v>14.88913082198323</v>
      </c>
      <c r="BU477" s="826">
        <v>14.88913082198323</v>
      </c>
      <c r="BV477" s="826">
        <v>14.88913082198323</v>
      </c>
      <c r="BW477" s="826">
        <v>14.88913082198323</v>
      </c>
      <c r="BX477" s="826">
        <v>14.88913082198323</v>
      </c>
      <c r="BY477" s="826">
        <v>14.88913082198323</v>
      </c>
      <c r="BZ477" s="826">
        <v>14.88913082198323</v>
      </c>
      <c r="CA477" s="826">
        <v>14.88913082198323</v>
      </c>
      <c r="CB477" s="826">
        <v>14.88913082198323</v>
      </c>
      <c r="CC477" s="826">
        <v>14.88913082198323</v>
      </c>
      <c r="CD477" s="826">
        <v>14.88913082198323</v>
      </c>
      <c r="CE477" s="831">
        <v>14.88913082198323</v>
      </c>
      <c r="CF477" s="831">
        <v>14.88913082198323</v>
      </c>
      <c r="CG477" s="831">
        <v>14.88913082198323</v>
      </c>
      <c r="CH477" s="831">
        <v>14.88913082198323</v>
      </c>
      <c r="CI477" s="831">
        <v>14.88913082198323</v>
      </c>
      <c r="CJ477" s="831">
        <v>14.88913082198323</v>
      </c>
      <c r="CK477" s="831">
        <v>14.88913082198323</v>
      </c>
      <c r="CL477" s="831">
        <v>14.88913082198323</v>
      </c>
      <c r="CM477" s="831">
        <v>14.88913082198323</v>
      </c>
      <c r="CN477" s="831">
        <v>14.88913082198323</v>
      </c>
      <c r="CO477" s="831">
        <v>14.88913082198323</v>
      </c>
      <c r="CP477" s="831">
        <v>14.88913082198323</v>
      </c>
      <c r="CQ477" s="831">
        <v>14.88913082198323</v>
      </c>
      <c r="CR477" s="831">
        <v>14.88913082198323</v>
      </c>
      <c r="CS477" s="831">
        <v>14.88913082198323</v>
      </c>
      <c r="CT477" s="831">
        <v>14.88913082198323</v>
      </c>
      <c r="CU477" s="831">
        <v>14.88913082198323</v>
      </c>
      <c r="CV477" s="831">
        <v>14.88913082198323</v>
      </c>
      <c r="CW477" s="831">
        <v>14.88913082198323</v>
      </c>
      <c r="CX477" s="831">
        <v>14.88913082198323</v>
      </c>
      <c r="CY477" s="832">
        <v>14.88913082198323</v>
      </c>
      <c r="CZ477" s="831"/>
      <c r="DA477" s="831"/>
      <c r="DB477" s="831"/>
      <c r="DC477" s="831"/>
      <c r="DD477" s="831"/>
      <c r="DE477" s="831"/>
      <c r="DF477" s="831"/>
      <c r="DG477" s="831"/>
      <c r="DH477" s="831"/>
      <c r="DI477" s="831"/>
      <c r="DJ477" s="831"/>
      <c r="DK477" s="831"/>
      <c r="DL477" s="831"/>
      <c r="DM477" s="831"/>
      <c r="DN477" s="831"/>
      <c r="DO477" s="831"/>
      <c r="DP477" s="831"/>
      <c r="DQ477" s="831"/>
      <c r="DR477" s="831"/>
      <c r="DS477" s="831"/>
      <c r="DT477" s="831"/>
      <c r="DU477" s="831"/>
      <c r="DV477" s="831"/>
      <c r="DW477" s="826"/>
    </row>
    <row r="478" spans="2:127" x14ac:dyDescent="0.2">
      <c r="B478" s="694"/>
      <c r="C478" s="695"/>
      <c r="D478" s="696"/>
      <c r="E478" s="697"/>
      <c r="F478" s="697"/>
      <c r="G478" s="696"/>
      <c r="H478" s="697"/>
      <c r="I478" s="697"/>
      <c r="J478" s="697"/>
      <c r="K478" s="697"/>
      <c r="L478" s="697"/>
      <c r="M478" s="697"/>
      <c r="N478" s="697"/>
      <c r="O478" s="697"/>
      <c r="P478" s="697"/>
      <c r="Q478" s="697"/>
      <c r="R478" s="698"/>
      <c r="S478" s="697"/>
      <c r="T478" s="697"/>
      <c r="U478" s="707" t="s">
        <v>497</v>
      </c>
      <c r="V478" s="708" t="s">
        <v>124</v>
      </c>
      <c r="W478" s="779" t="s">
        <v>498</v>
      </c>
      <c r="X478" s="826">
        <v>7193.3922057053551</v>
      </c>
      <c r="Y478" s="826">
        <v>1341.6876415281456</v>
      </c>
      <c r="Z478" s="826">
        <v>1341.8055567307576</v>
      </c>
      <c r="AA478" s="826">
        <v>1341.9520464985753</v>
      </c>
      <c r="AB478" s="826">
        <v>1342.1125164380028</v>
      </c>
      <c r="AC478" s="826">
        <v>1342.279976463235</v>
      </c>
      <c r="AD478" s="826">
        <v>1342.4509315313699</v>
      </c>
      <c r="AE478" s="826">
        <v>1342.6454915700012</v>
      </c>
      <c r="AF478" s="826">
        <v>1342.819067920313</v>
      </c>
      <c r="AG478" s="826">
        <v>1342.9821524264648</v>
      </c>
      <c r="AH478" s="826">
        <v>162.52627310594687</v>
      </c>
      <c r="AI478" s="826">
        <v>162.69757747153562</v>
      </c>
      <c r="AJ478" s="826">
        <v>162.83695194396412</v>
      </c>
      <c r="AK478" s="826">
        <v>162.97129019433513</v>
      </c>
      <c r="AL478" s="826">
        <v>163.04846671106444</v>
      </c>
      <c r="AM478" s="826">
        <v>500.03889238011442</v>
      </c>
      <c r="AN478" s="826">
        <v>500.04065213166075</v>
      </c>
      <c r="AO478" s="826">
        <v>499.98586468151149</v>
      </c>
      <c r="AP478" s="826">
        <v>499.9137323550367</v>
      </c>
      <c r="AQ478" s="826">
        <v>499.83292759039938</v>
      </c>
      <c r="AR478" s="826">
        <v>499.83292759039938</v>
      </c>
      <c r="AS478" s="826">
        <v>499.83292759039938</v>
      </c>
      <c r="AT478" s="826">
        <v>499.83292759039938</v>
      </c>
      <c r="AU478" s="826">
        <v>499.83292759039938</v>
      </c>
      <c r="AV478" s="826">
        <v>499.83292759039938</v>
      </c>
      <c r="AW478" s="826">
        <v>159.85757388858318</v>
      </c>
      <c r="AX478" s="826">
        <v>159.85757388858318</v>
      </c>
      <c r="AY478" s="826">
        <v>159.85757388858318</v>
      </c>
      <c r="AZ478" s="826">
        <v>159.85757388858318</v>
      </c>
      <c r="BA478" s="826">
        <v>159.85757388858318</v>
      </c>
      <c r="BB478" s="826">
        <v>496.82126135676975</v>
      </c>
      <c r="BC478" s="826">
        <v>496.82126135676975</v>
      </c>
      <c r="BD478" s="826">
        <v>496.82126135676975</v>
      </c>
      <c r="BE478" s="826">
        <v>496.82126135676975</v>
      </c>
      <c r="BF478" s="826">
        <v>496.82126135676975</v>
      </c>
      <c r="BG478" s="826">
        <v>496.82126135676975</v>
      </c>
      <c r="BH478" s="826">
        <v>496.82126135676975</v>
      </c>
      <c r="BI478" s="826">
        <v>496.82126135676975</v>
      </c>
      <c r="BJ478" s="826">
        <v>496.82126135676975</v>
      </c>
      <c r="BK478" s="826">
        <v>496.82126135676975</v>
      </c>
      <c r="BL478" s="826">
        <v>159.85757388858318</v>
      </c>
      <c r="BM478" s="826">
        <v>159.85757388858318</v>
      </c>
      <c r="BN478" s="826">
        <v>159.85757388858318</v>
      </c>
      <c r="BO478" s="826">
        <v>159.85757388858318</v>
      </c>
      <c r="BP478" s="826">
        <v>159.85757388858318</v>
      </c>
      <c r="BQ478" s="826">
        <v>496.82126135676975</v>
      </c>
      <c r="BR478" s="826">
        <v>496.82126135676975</v>
      </c>
      <c r="BS478" s="826">
        <v>496.82126135676975</v>
      </c>
      <c r="BT478" s="826">
        <v>496.82126135676975</v>
      </c>
      <c r="BU478" s="826">
        <v>496.82126135676975</v>
      </c>
      <c r="BV478" s="826">
        <v>496.82126135676975</v>
      </c>
      <c r="BW478" s="826">
        <v>496.82126135676975</v>
      </c>
      <c r="BX478" s="826">
        <v>496.82126135676975</v>
      </c>
      <c r="BY478" s="826">
        <v>496.82126135676975</v>
      </c>
      <c r="BZ478" s="826">
        <v>496.82126135676975</v>
      </c>
      <c r="CA478" s="826">
        <v>159.85757388858318</v>
      </c>
      <c r="CB478" s="826">
        <v>159.85757388858318</v>
      </c>
      <c r="CC478" s="826">
        <v>159.85757388858318</v>
      </c>
      <c r="CD478" s="826">
        <v>159.85757388858318</v>
      </c>
      <c r="CE478" s="831">
        <v>159.85757388858318</v>
      </c>
      <c r="CF478" s="831">
        <v>496.82126135676975</v>
      </c>
      <c r="CG478" s="831">
        <v>496.82126135676975</v>
      </c>
      <c r="CH478" s="831">
        <v>496.82126135676975</v>
      </c>
      <c r="CI478" s="831">
        <v>496.82126135676975</v>
      </c>
      <c r="CJ478" s="831">
        <v>496.82126135676975</v>
      </c>
      <c r="CK478" s="831">
        <v>496.82126135676975</v>
      </c>
      <c r="CL478" s="831">
        <v>496.82126135676975</v>
      </c>
      <c r="CM478" s="831">
        <v>496.82126135676975</v>
      </c>
      <c r="CN478" s="831">
        <v>496.82126135676975</v>
      </c>
      <c r="CO478" s="831">
        <v>496.82126135676975</v>
      </c>
      <c r="CP478" s="831">
        <v>159.85757388858318</v>
      </c>
      <c r="CQ478" s="831">
        <v>159.85757388858318</v>
      </c>
      <c r="CR478" s="831">
        <v>159.85757388858318</v>
      </c>
      <c r="CS478" s="831">
        <v>159.85757388858318</v>
      </c>
      <c r="CT478" s="831">
        <v>159.85757388858318</v>
      </c>
      <c r="CU478" s="831">
        <v>496.82126135676975</v>
      </c>
      <c r="CV478" s="831">
        <v>496.82126135676975</v>
      </c>
      <c r="CW478" s="831">
        <v>496.82126135676975</v>
      </c>
      <c r="CX478" s="831">
        <v>496.82126135676975</v>
      </c>
      <c r="CY478" s="832">
        <v>496.82126135676975</v>
      </c>
      <c r="CZ478" s="831"/>
      <c r="DA478" s="831"/>
      <c r="DB478" s="831"/>
      <c r="DC478" s="831"/>
      <c r="DD478" s="831"/>
      <c r="DE478" s="831"/>
      <c r="DF478" s="831"/>
      <c r="DG478" s="831"/>
      <c r="DH478" s="831"/>
      <c r="DI478" s="831"/>
      <c r="DJ478" s="831"/>
      <c r="DK478" s="831"/>
      <c r="DL478" s="831"/>
      <c r="DM478" s="831"/>
      <c r="DN478" s="831"/>
      <c r="DO478" s="831"/>
      <c r="DP478" s="831"/>
      <c r="DQ478" s="831"/>
      <c r="DR478" s="831"/>
      <c r="DS478" s="831"/>
      <c r="DT478" s="831"/>
      <c r="DU478" s="831"/>
      <c r="DV478" s="831"/>
      <c r="DW478" s="826"/>
    </row>
    <row r="479" spans="2:127" x14ac:dyDescent="0.2">
      <c r="B479" s="699"/>
      <c r="C479" s="700"/>
      <c r="D479" s="701"/>
      <c r="E479" s="701"/>
      <c r="F479" s="701"/>
      <c r="G479" s="701"/>
      <c r="H479" s="701"/>
      <c r="I479" s="701"/>
      <c r="J479" s="701"/>
      <c r="K479" s="701"/>
      <c r="L479" s="701"/>
      <c r="M479" s="701"/>
      <c r="N479" s="701"/>
      <c r="O479" s="701"/>
      <c r="P479" s="701"/>
      <c r="Q479" s="701"/>
      <c r="R479" s="702"/>
      <c r="S479" s="701"/>
      <c r="T479" s="701"/>
      <c r="U479" s="707" t="s">
        <v>499</v>
      </c>
      <c r="V479" s="708" t="s">
        <v>124</v>
      </c>
      <c r="W479" s="779" t="s">
        <v>498</v>
      </c>
      <c r="X479" s="826"/>
      <c r="Y479" s="826"/>
      <c r="Z479" s="826"/>
      <c r="AA479" s="826"/>
      <c r="AB479" s="826"/>
      <c r="AC479" s="826"/>
      <c r="AD479" s="826"/>
      <c r="AE479" s="826"/>
      <c r="AF479" s="826"/>
      <c r="AG479" s="826"/>
      <c r="AH479" s="826"/>
      <c r="AI479" s="826"/>
      <c r="AJ479" s="826"/>
      <c r="AK479" s="826"/>
      <c r="AL479" s="826"/>
      <c r="AM479" s="826"/>
      <c r="AN479" s="826"/>
      <c r="AO479" s="826"/>
      <c r="AP479" s="826"/>
      <c r="AQ479" s="826"/>
      <c r="AR479" s="826"/>
      <c r="AS479" s="826"/>
      <c r="AT479" s="826"/>
      <c r="AU479" s="826"/>
      <c r="AV479" s="826"/>
      <c r="AW479" s="826"/>
      <c r="AX479" s="826"/>
      <c r="AY479" s="826"/>
      <c r="AZ479" s="826"/>
      <c r="BA479" s="826"/>
      <c r="BB479" s="826"/>
      <c r="BC479" s="826"/>
      <c r="BD479" s="826"/>
      <c r="BE479" s="826"/>
      <c r="BF479" s="826"/>
      <c r="BG479" s="826"/>
      <c r="BH479" s="826"/>
      <c r="BI479" s="826"/>
      <c r="BJ479" s="826"/>
      <c r="BK479" s="826"/>
      <c r="BL479" s="826"/>
      <c r="BM479" s="826"/>
      <c r="BN479" s="826"/>
      <c r="BO479" s="826"/>
      <c r="BP479" s="826"/>
      <c r="BQ479" s="826"/>
      <c r="BR479" s="826"/>
      <c r="BS479" s="826"/>
      <c r="BT479" s="826"/>
      <c r="BU479" s="826"/>
      <c r="BV479" s="826"/>
      <c r="BW479" s="826"/>
      <c r="BX479" s="826"/>
      <c r="BY479" s="826"/>
      <c r="BZ479" s="826"/>
      <c r="CA479" s="826"/>
      <c r="CB479" s="826"/>
      <c r="CC479" s="826"/>
      <c r="CD479" s="826"/>
      <c r="CE479" s="831"/>
      <c r="CF479" s="831"/>
      <c r="CG479" s="831"/>
      <c r="CH479" s="831"/>
      <c r="CI479" s="831"/>
      <c r="CJ479" s="831"/>
      <c r="CK479" s="831"/>
      <c r="CL479" s="831"/>
      <c r="CM479" s="831"/>
      <c r="CN479" s="831"/>
      <c r="CO479" s="831"/>
      <c r="CP479" s="831"/>
      <c r="CQ479" s="831"/>
      <c r="CR479" s="831"/>
      <c r="CS479" s="831"/>
      <c r="CT479" s="831"/>
      <c r="CU479" s="831"/>
      <c r="CV479" s="831"/>
      <c r="CW479" s="831"/>
      <c r="CX479" s="831"/>
      <c r="CY479" s="832"/>
      <c r="CZ479" s="831"/>
      <c r="DA479" s="831"/>
      <c r="DB479" s="831"/>
      <c r="DC479" s="831"/>
      <c r="DD479" s="831"/>
      <c r="DE479" s="831"/>
      <c r="DF479" s="831"/>
      <c r="DG479" s="831"/>
      <c r="DH479" s="831"/>
      <c r="DI479" s="831"/>
      <c r="DJ479" s="831"/>
      <c r="DK479" s="831"/>
      <c r="DL479" s="831"/>
      <c r="DM479" s="831"/>
      <c r="DN479" s="831"/>
      <c r="DO479" s="831"/>
      <c r="DP479" s="831"/>
      <c r="DQ479" s="831"/>
      <c r="DR479" s="831"/>
      <c r="DS479" s="831"/>
      <c r="DT479" s="831"/>
      <c r="DU479" s="831"/>
      <c r="DV479" s="831"/>
      <c r="DW479" s="826"/>
    </row>
    <row r="480" spans="2:127" x14ac:dyDescent="0.2">
      <c r="B480" s="699"/>
      <c r="C480" s="700"/>
      <c r="D480" s="701"/>
      <c r="E480" s="701"/>
      <c r="F480" s="701"/>
      <c r="G480" s="701"/>
      <c r="H480" s="701"/>
      <c r="I480" s="701"/>
      <c r="J480" s="701"/>
      <c r="K480" s="701"/>
      <c r="L480" s="701"/>
      <c r="M480" s="701"/>
      <c r="N480" s="701"/>
      <c r="O480" s="701"/>
      <c r="P480" s="701"/>
      <c r="Q480" s="701"/>
      <c r="R480" s="702"/>
      <c r="S480" s="701"/>
      <c r="T480" s="701"/>
      <c r="U480" s="707" t="s">
        <v>772</v>
      </c>
      <c r="V480" s="708" t="s">
        <v>124</v>
      </c>
      <c r="W480" s="779" t="s">
        <v>498</v>
      </c>
      <c r="X480" s="826">
        <v>258.9621194053928</v>
      </c>
      <c r="Y480" s="826">
        <v>301.50800184041708</v>
      </c>
      <c r="Z480" s="826">
        <v>344.05812922273532</v>
      </c>
      <c r="AA480" s="826">
        <v>386.613530236695</v>
      </c>
      <c r="AB480" s="826">
        <v>429.17470816847413</v>
      </c>
      <c r="AC480" s="826">
        <v>471.74191466116156</v>
      </c>
      <c r="AD480" s="826">
        <v>514.3152755363019</v>
      </c>
      <c r="AE480" s="826">
        <v>556.89564057283303</v>
      </c>
      <c r="AF480" s="826">
        <v>599.48225435797531</v>
      </c>
      <c r="AG480" s="826">
        <v>642.07473918533901</v>
      </c>
      <c r="AH480" s="826">
        <v>642.07473918533901</v>
      </c>
      <c r="AI480" s="826">
        <v>642.07473918533901</v>
      </c>
      <c r="AJ480" s="826">
        <v>642.07473918533901</v>
      </c>
      <c r="AK480" s="826">
        <v>642.07473918533901</v>
      </c>
      <c r="AL480" s="826">
        <v>642.07473918533901</v>
      </c>
      <c r="AM480" s="826">
        <v>642.07473918533901</v>
      </c>
      <c r="AN480" s="826">
        <v>642.07473918533901</v>
      </c>
      <c r="AO480" s="826">
        <v>642.07473918533901</v>
      </c>
      <c r="AP480" s="826">
        <v>642.07473918533901</v>
      </c>
      <c r="AQ480" s="826">
        <v>642.07473918533901</v>
      </c>
      <c r="AR480" s="826">
        <v>642.07473918533901</v>
      </c>
      <c r="AS480" s="826">
        <v>642.07473918533901</v>
      </c>
      <c r="AT480" s="826">
        <v>642.07473918533901</v>
      </c>
      <c r="AU480" s="826">
        <v>642.07473918533901</v>
      </c>
      <c r="AV480" s="826">
        <v>642.07473918533901</v>
      </c>
      <c r="AW480" s="826">
        <v>642.07473918533901</v>
      </c>
      <c r="AX480" s="826">
        <v>642.07473918533901</v>
      </c>
      <c r="AY480" s="826">
        <v>642.07473918533901</v>
      </c>
      <c r="AZ480" s="826">
        <v>642.07473918533901</v>
      </c>
      <c r="BA480" s="826">
        <v>642.07473918533901</v>
      </c>
      <c r="BB480" s="826">
        <v>642.07473918533901</v>
      </c>
      <c r="BC480" s="826">
        <v>642.07473918533901</v>
      </c>
      <c r="BD480" s="826">
        <v>642.07473918533901</v>
      </c>
      <c r="BE480" s="826">
        <v>642.07473918533901</v>
      </c>
      <c r="BF480" s="826">
        <v>642.07473918533901</v>
      </c>
      <c r="BG480" s="826">
        <v>642.07473918533901</v>
      </c>
      <c r="BH480" s="826">
        <v>642.07473918533901</v>
      </c>
      <c r="BI480" s="826">
        <v>642.07473918533901</v>
      </c>
      <c r="BJ480" s="826">
        <v>642.07473918533901</v>
      </c>
      <c r="BK480" s="826">
        <v>642.07473918533901</v>
      </c>
      <c r="BL480" s="826">
        <v>642.07473918533901</v>
      </c>
      <c r="BM480" s="826">
        <v>642.07473918533901</v>
      </c>
      <c r="BN480" s="826">
        <v>642.07473918533901</v>
      </c>
      <c r="BO480" s="826">
        <v>642.07473918533901</v>
      </c>
      <c r="BP480" s="826">
        <v>642.07473918533901</v>
      </c>
      <c r="BQ480" s="826">
        <v>642.07473918533901</v>
      </c>
      <c r="BR480" s="826">
        <v>642.07473918533901</v>
      </c>
      <c r="BS480" s="826">
        <v>642.07473918533901</v>
      </c>
      <c r="BT480" s="826">
        <v>642.07473918533901</v>
      </c>
      <c r="BU480" s="826">
        <v>642.07473918533901</v>
      </c>
      <c r="BV480" s="826">
        <v>642.07473918533901</v>
      </c>
      <c r="BW480" s="826">
        <v>642.07473918533901</v>
      </c>
      <c r="BX480" s="826">
        <v>642.07473918533901</v>
      </c>
      <c r="BY480" s="826">
        <v>642.07473918533901</v>
      </c>
      <c r="BZ480" s="826">
        <v>642.07473918533901</v>
      </c>
      <c r="CA480" s="826">
        <v>642.07473918533901</v>
      </c>
      <c r="CB480" s="826">
        <v>642.07473918533901</v>
      </c>
      <c r="CC480" s="826">
        <v>642.07473918533901</v>
      </c>
      <c r="CD480" s="826">
        <v>642.07473918533901</v>
      </c>
      <c r="CE480" s="831">
        <v>642.07473918533901</v>
      </c>
      <c r="CF480" s="831">
        <v>642.07473918533901</v>
      </c>
      <c r="CG480" s="831">
        <v>642.07473918533901</v>
      </c>
      <c r="CH480" s="831">
        <v>642.07473918533901</v>
      </c>
      <c r="CI480" s="831">
        <v>642.07473918533901</v>
      </c>
      <c r="CJ480" s="831">
        <v>642.07473918533901</v>
      </c>
      <c r="CK480" s="831">
        <v>642.07473918533901</v>
      </c>
      <c r="CL480" s="831">
        <v>642.07473918533901</v>
      </c>
      <c r="CM480" s="831">
        <v>642.07473918533901</v>
      </c>
      <c r="CN480" s="831">
        <v>642.07473918533901</v>
      </c>
      <c r="CO480" s="831">
        <v>642.07473918533901</v>
      </c>
      <c r="CP480" s="831">
        <v>642.07473918533901</v>
      </c>
      <c r="CQ480" s="831">
        <v>642.07473918533901</v>
      </c>
      <c r="CR480" s="831">
        <v>642.07473918533901</v>
      </c>
      <c r="CS480" s="831">
        <v>642.07473918533901</v>
      </c>
      <c r="CT480" s="831">
        <v>642.07473918533901</v>
      </c>
      <c r="CU480" s="831">
        <v>642.07473918533901</v>
      </c>
      <c r="CV480" s="831">
        <v>642.07473918533901</v>
      </c>
      <c r="CW480" s="831">
        <v>642.07473918533901</v>
      </c>
      <c r="CX480" s="831">
        <v>642.07473918533901</v>
      </c>
      <c r="CY480" s="832">
        <v>642.07473918533901</v>
      </c>
      <c r="CZ480" s="831"/>
      <c r="DA480" s="831"/>
      <c r="DB480" s="831"/>
      <c r="DC480" s="831"/>
      <c r="DD480" s="831"/>
      <c r="DE480" s="831"/>
      <c r="DF480" s="831"/>
      <c r="DG480" s="831"/>
      <c r="DH480" s="831"/>
      <c r="DI480" s="831"/>
      <c r="DJ480" s="831"/>
      <c r="DK480" s="831"/>
      <c r="DL480" s="831"/>
      <c r="DM480" s="831"/>
      <c r="DN480" s="831"/>
      <c r="DO480" s="831"/>
      <c r="DP480" s="831"/>
      <c r="DQ480" s="831"/>
      <c r="DR480" s="831"/>
      <c r="DS480" s="831"/>
      <c r="DT480" s="831"/>
      <c r="DU480" s="831"/>
      <c r="DV480" s="831"/>
      <c r="DW480" s="826"/>
    </row>
    <row r="481" spans="2:127" x14ac:dyDescent="0.2">
      <c r="B481" s="703"/>
      <c r="C481" s="827"/>
      <c r="D481" s="809"/>
      <c r="E481" s="809"/>
      <c r="F481" s="809"/>
      <c r="G481" s="809"/>
      <c r="H481" s="809"/>
      <c r="I481" s="809"/>
      <c r="J481" s="809"/>
      <c r="K481" s="809"/>
      <c r="L481" s="809"/>
      <c r="M481" s="809"/>
      <c r="N481" s="809"/>
      <c r="O481" s="809"/>
      <c r="P481" s="809"/>
      <c r="Q481" s="809"/>
      <c r="R481" s="828"/>
      <c r="S481" s="809"/>
      <c r="T481" s="809"/>
      <c r="U481" s="707" t="s">
        <v>500</v>
      </c>
      <c r="V481" s="708" t="s">
        <v>124</v>
      </c>
      <c r="W481" s="709" t="s">
        <v>498</v>
      </c>
      <c r="X481" s="826"/>
      <c r="Y481" s="826">
        <v>49.186945811871745</v>
      </c>
      <c r="Z481" s="826">
        <v>49.186945811871745</v>
      </c>
      <c r="AA481" s="826">
        <v>49.186945811871745</v>
      </c>
      <c r="AB481" s="826">
        <v>49.186945811871745</v>
      </c>
      <c r="AC481" s="826">
        <v>49.186945811871745</v>
      </c>
      <c r="AD481" s="826">
        <v>49.186945811871745</v>
      </c>
      <c r="AE481" s="826">
        <v>49.186945811871745</v>
      </c>
      <c r="AF481" s="826">
        <v>49.186945811871745</v>
      </c>
      <c r="AG481" s="826">
        <v>49.186945811871745</v>
      </c>
      <c r="AH481" s="826">
        <v>49.186945811871745</v>
      </c>
      <c r="AI481" s="826">
        <v>49.186945811871745</v>
      </c>
      <c r="AJ481" s="826">
        <v>49.186945811871745</v>
      </c>
      <c r="AK481" s="826">
        <v>49.186945811871745</v>
      </c>
      <c r="AL481" s="826">
        <v>49.186945811871745</v>
      </c>
      <c r="AM481" s="826">
        <v>49.186945811871745</v>
      </c>
      <c r="AN481" s="826">
        <v>49.186945811871745</v>
      </c>
      <c r="AO481" s="826">
        <v>49.186945811871745</v>
      </c>
      <c r="AP481" s="826">
        <v>49.186945811871745</v>
      </c>
      <c r="AQ481" s="826">
        <v>49.186945811871745</v>
      </c>
      <c r="AR481" s="826">
        <v>49.186945811871745</v>
      </c>
      <c r="AS481" s="826">
        <v>49.186945811871745</v>
      </c>
      <c r="AT481" s="826">
        <v>49.186945811871745</v>
      </c>
      <c r="AU481" s="826">
        <v>49.186945811871745</v>
      </c>
      <c r="AV481" s="826">
        <v>49.186945811871745</v>
      </c>
      <c r="AW481" s="826">
        <v>49.186945811871745</v>
      </c>
      <c r="AX481" s="826">
        <v>49.186945811871745</v>
      </c>
      <c r="AY481" s="826">
        <v>49.186945811871745</v>
      </c>
      <c r="AZ481" s="826">
        <v>49.186945811871745</v>
      </c>
      <c r="BA481" s="826">
        <v>49.186945811871745</v>
      </c>
      <c r="BB481" s="826">
        <v>49.186945811871745</v>
      </c>
      <c r="BC481" s="826">
        <v>49.186945811871745</v>
      </c>
      <c r="BD481" s="826">
        <v>49.186945811871745</v>
      </c>
      <c r="BE481" s="826">
        <v>49.186945811871745</v>
      </c>
      <c r="BF481" s="826">
        <v>49.186945811871745</v>
      </c>
      <c r="BG481" s="826">
        <v>49.186945811871745</v>
      </c>
      <c r="BH481" s="826">
        <v>49.186945811871745</v>
      </c>
      <c r="BI481" s="826">
        <v>49.186945811871745</v>
      </c>
      <c r="BJ481" s="826">
        <v>49.186945811871745</v>
      </c>
      <c r="BK481" s="826">
        <v>49.186945811871745</v>
      </c>
      <c r="BL481" s="826">
        <v>49.186945811871745</v>
      </c>
      <c r="BM481" s="826">
        <v>49.186945811871745</v>
      </c>
      <c r="BN481" s="826">
        <v>49.186945811871745</v>
      </c>
      <c r="BO481" s="826">
        <v>49.186945811871745</v>
      </c>
      <c r="BP481" s="826">
        <v>49.186945811871745</v>
      </c>
      <c r="BQ481" s="826">
        <v>49.186945811871745</v>
      </c>
      <c r="BR481" s="826">
        <v>49.186945811871745</v>
      </c>
      <c r="BS481" s="826">
        <v>49.186945811871745</v>
      </c>
      <c r="BT481" s="826">
        <v>49.186945811871745</v>
      </c>
      <c r="BU481" s="826">
        <v>49.186945811871745</v>
      </c>
      <c r="BV481" s="826">
        <v>49.186945811871745</v>
      </c>
      <c r="BW481" s="826">
        <v>49.186945811871745</v>
      </c>
      <c r="BX481" s="826">
        <v>49.186945811871745</v>
      </c>
      <c r="BY481" s="826">
        <v>49.186945811871745</v>
      </c>
      <c r="BZ481" s="826">
        <v>49.186945811871745</v>
      </c>
      <c r="CA481" s="826">
        <v>49.186945811871745</v>
      </c>
      <c r="CB481" s="826">
        <v>49.186945811871745</v>
      </c>
      <c r="CC481" s="826">
        <v>49.186945811871745</v>
      </c>
      <c r="CD481" s="826">
        <v>49.186945811871745</v>
      </c>
      <c r="CE481" s="831">
        <v>49.186945811871745</v>
      </c>
      <c r="CF481" s="831">
        <v>49.186945811871745</v>
      </c>
      <c r="CG481" s="831">
        <v>49.186945811871745</v>
      </c>
      <c r="CH481" s="831">
        <v>49.186945811871745</v>
      </c>
      <c r="CI481" s="831">
        <v>49.186945811871745</v>
      </c>
      <c r="CJ481" s="831">
        <v>49.186945811871745</v>
      </c>
      <c r="CK481" s="831">
        <v>49.186945811871745</v>
      </c>
      <c r="CL481" s="831">
        <v>49.186945811871745</v>
      </c>
      <c r="CM481" s="831">
        <v>49.186945811871745</v>
      </c>
      <c r="CN481" s="831">
        <v>49.186945811871745</v>
      </c>
      <c r="CO481" s="831">
        <v>49.186945811871745</v>
      </c>
      <c r="CP481" s="831">
        <v>49.186945811871745</v>
      </c>
      <c r="CQ481" s="831">
        <v>49.186945811871745</v>
      </c>
      <c r="CR481" s="831">
        <v>49.186945811871745</v>
      </c>
      <c r="CS481" s="831">
        <v>49.186945811871745</v>
      </c>
      <c r="CT481" s="831">
        <v>49.186945811871745</v>
      </c>
      <c r="CU481" s="831">
        <v>49.186945811871745</v>
      </c>
      <c r="CV481" s="831">
        <v>49.186945811871745</v>
      </c>
      <c r="CW481" s="831">
        <v>49.186945811871745</v>
      </c>
      <c r="CX481" s="831">
        <v>49.186945811871745</v>
      </c>
      <c r="CY481" s="832">
        <v>49.186945811871745</v>
      </c>
      <c r="CZ481" s="831"/>
      <c r="DA481" s="831"/>
      <c r="DB481" s="831"/>
      <c r="DC481" s="831"/>
      <c r="DD481" s="831"/>
      <c r="DE481" s="831"/>
      <c r="DF481" s="831"/>
      <c r="DG481" s="831"/>
      <c r="DH481" s="831"/>
      <c r="DI481" s="831"/>
      <c r="DJ481" s="831"/>
      <c r="DK481" s="831"/>
      <c r="DL481" s="831"/>
      <c r="DM481" s="831"/>
      <c r="DN481" s="831"/>
      <c r="DO481" s="831"/>
      <c r="DP481" s="831"/>
      <c r="DQ481" s="831"/>
      <c r="DR481" s="831"/>
      <c r="DS481" s="831"/>
      <c r="DT481" s="831"/>
      <c r="DU481" s="831"/>
      <c r="DV481" s="831"/>
      <c r="DW481" s="826"/>
    </row>
    <row r="482" spans="2:127" x14ac:dyDescent="0.2">
      <c r="B482" s="704"/>
      <c r="C482" s="705"/>
      <c r="D482" s="651"/>
      <c r="E482" s="651"/>
      <c r="F482" s="651"/>
      <c r="G482" s="651"/>
      <c r="H482" s="651"/>
      <c r="I482" s="651"/>
      <c r="J482" s="651"/>
      <c r="K482" s="651"/>
      <c r="L482" s="651"/>
      <c r="M482" s="651"/>
      <c r="N482" s="651"/>
      <c r="O482" s="651"/>
      <c r="P482" s="651"/>
      <c r="Q482" s="651"/>
      <c r="R482" s="706"/>
      <c r="S482" s="651"/>
      <c r="T482" s="651"/>
      <c r="U482" s="707" t="s">
        <v>501</v>
      </c>
      <c r="V482" s="708" t="s">
        <v>124</v>
      </c>
      <c r="W482" s="709" t="s">
        <v>498</v>
      </c>
      <c r="X482" s="826"/>
      <c r="Y482" s="826"/>
      <c r="Z482" s="826"/>
      <c r="AA482" s="826"/>
      <c r="AB482" s="826"/>
      <c r="AC482" s="826"/>
      <c r="AD482" s="826"/>
      <c r="AE482" s="826"/>
      <c r="AF482" s="826"/>
      <c r="AG482" s="826"/>
      <c r="AH482" s="826"/>
      <c r="AI482" s="826"/>
      <c r="AJ482" s="826"/>
      <c r="AK482" s="826"/>
      <c r="AL482" s="826"/>
      <c r="AM482" s="826"/>
      <c r="AN482" s="826"/>
      <c r="AO482" s="826"/>
      <c r="AP482" s="826"/>
      <c r="AQ482" s="826"/>
      <c r="AR482" s="826"/>
      <c r="AS482" s="826"/>
      <c r="AT482" s="826"/>
      <c r="AU482" s="826"/>
      <c r="AV482" s="826"/>
      <c r="AW482" s="826"/>
      <c r="AX482" s="826"/>
      <c r="AY482" s="826"/>
      <c r="AZ482" s="826"/>
      <c r="BA482" s="826"/>
      <c r="BB482" s="826"/>
      <c r="BC482" s="826"/>
      <c r="BD482" s="826"/>
      <c r="BE482" s="826"/>
      <c r="BF482" s="826"/>
      <c r="BG482" s="826"/>
      <c r="BH482" s="826"/>
      <c r="BI482" s="826"/>
      <c r="BJ482" s="826"/>
      <c r="BK482" s="826"/>
      <c r="BL482" s="826"/>
      <c r="BM482" s="826"/>
      <c r="BN482" s="826"/>
      <c r="BO482" s="826"/>
      <c r="BP482" s="826"/>
      <c r="BQ482" s="826"/>
      <c r="BR482" s="826"/>
      <c r="BS482" s="826"/>
      <c r="BT482" s="826"/>
      <c r="BU482" s="826"/>
      <c r="BV482" s="826"/>
      <c r="BW482" s="826"/>
      <c r="BX482" s="826"/>
      <c r="BY482" s="826"/>
      <c r="BZ482" s="826"/>
      <c r="CA482" s="826"/>
      <c r="CB482" s="826"/>
      <c r="CC482" s="826"/>
      <c r="CD482" s="826"/>
      <c r="CE482" s="826"/>
      <c r="CF482" s="826"/>
      <c r="CG482" s="826"/>
      <c r="CH482" s="826"/>
      <c r="CI482" s="826"/>
      <c r="CJ482" s="826"/>
      <c r="CK482" s="826"/>
      <c r="CL482" s="826"/>
      <c r="CM482" s="826"/>
      <c r="CN482" s="826"/>
      <c r="CO482" s="826"/>
      <c r="CP482" s="826"/>
      <c r="CQ482" s="826"/>
      <c r="CR482" s="826"/>
      <c r="CS482" s="826"/>
      <c r="CT482" s="826"/>
      <c r="CU482" s="826"/>
      <c r="CV482" s="826"/>
      <c r="CW482" s="826"/>
      <c r="CX482" s="826"/>
      <c r="CY482" s="832"/>
      <c r="CZ482" s="831"/>
      <c r="DA482" s="826"/>
      <c r="DB482" s="826"/>
      <c r="DC482" s="826"/>
      <c r="DD482" s="826"/>
      <c r="DE482" s="826"/>
      <c r="DF482" s="826"/>
      <c r="DG482" s="826"/>
      <c r="DH482" s="826"/>
      <c r="DI482" s="826"/>
      <c r="DJ482" s="826"/>
      <c r="DK482" s="826"/>
      <c r="DL482" s="826"/>
      <c r="DM482" s="826"/>
      <c r="DN482" s="826"/>
      <c r="DO482" s="826"/>
      <c r="DP482" s="826"/>
      <c r="DQ482" s="826"/>
      <c r="DR482" s="826"/>
      <c r="DS482" s="826"/>
      <c r="DT482" s="826"/>
      <c r="DU482" s="826"/>
      <c r="DV482" s="826"/>
      <c r="DW482" s="826"/>
    </row>
    <row r="483" spans="2:127" x14ac:dyDescent="0.2">
      <c r="B483" s="704"/>
      <c r="C483" s="705"/>
      <c r="D483" s="651"/>
      <c r="E483" s="651"/>
      <c r="F483" s="651"/>
      <c r="G483" s="651"/>
      <c r="H483" s="651"/>
      <c r="I483" s="651"/>
      <c r="J483" s="651"/>
      <c r="K483" s="651"/>
      <c r="L483" s="651"/>
      <c r="M483" s="651"/>
      <c r="N483" s="651"/>
      <c r="O483" s="651"/>
      <c r="P483" s="651"/>
      <c r="Q483" s="651"/>
      <c r="R483" s="706"/>
      <c r="S483" s="651"/>
      <c r="T483" s="651"/>
      <c r="U483" s="710" t="s">
        <v>502</v>
      </c>
      <c r="V483" s="711" t="s">
        <v>124</v>
      </c>
      <c r="W483" s="709" t="s">
        <v>498</v>
      </c>
      <c r="X483" s="826"/>
      <c r="Y483" s="826"/>
      <c r="Z483" s="826"/>
      <c r="AA483" s="826"/>
      <c r="AB483" s="826"/>
      <c r="AC483" s="826"/>
      <c r="AD483" s="826"/>
      <c r="AE483" s="826"/>
      <c r="AF483" s="826"/>
      <c r="AG483" s="826"/>
      <c r="AH483" s="826"/>
      <c r="AI483" s="826"/>
      <c r="AJ483" s="826"/>
      <c r="AK483" s="826"/>
      <c r="AL483" s="826"/>
      <c r="AM483" s="826"/>
      <c r="AN483" s="826"/>
      <c r="AO483" s="826"/>
      <c r="AP483" s="826"/>
      <c r="AQ483" s="826"/>
      <c r="AR483" s="826"/>
      <c r="AS483" s="826"/>
      <c r="AT483" s="826"/>
      <c r="AU483" s="826"/>
      <c r="AV483" s="826"/>
      <c r="AW483" s="826"/>
      <c r="AX483" s="826"/>
      <c r="AY483" s="826"/>
      <c r="AZ483" s="826"/>
      <c r="BA483" s="826"/>
      <c r="BB483" s="826"/>
      <c r="BC483" s="826"/>
      <c r="BD483" s="826"/>
      <c r="BE483" s="826"/>
      <c r="BF483" s="826"/>
      <c r="BG483" s="826"/>
      <c r="BH483" s="826"/>
      <c r="BI483" s="826"/>
      <c r="BJ483" s="826"/>
      <c r="BK483" s="826"/>
      <c r="BL483" s="826"/>
      <c r="BM483" s="826"/>
      <c r="BN483" s="826"/>
      <c r="BO483" s="826"/>
      <c r="BP483" s="826"/>
      <c r="BQ483" s="826"/>
      <c r="BR483" s="826"/>
      <c r="BS483" s="826"/>
      <c r="BT483" s="826"/>
      <c r="BU483" s="826"/>
      <c r="BV483" s="826"/>
      <c r="BW483" s="826"/>
      <c r="BX483" s="826"/>
      <c r="BY483" s="826"/>
      <c r="BZ483" s="826"/>
      <c r="CA483" s="826"/>
      <c r="CB483" s="826"/>
      <c r="CC483" s="826"/>
      <c r="CD483" s="826"/>
      <c r="CE483" s="826"/>
      <c r="CF483" s="826"/>
      <c r="CG483" s="826"/>
      <c r="CH483" s="826"/>
      <c r="CI483" s="826"/>
      <c r="CJ483" s="826"/>
      <c r="CK483" s="826"/>
      <c r="CL483" s="826"/>
      <c r="CM483" s="826"/>
      <c r="CN483" s="826"/>
      <c r="CO483" s="826"/>
      <c r="CP483" s="826"/>
      <c r="CQ483" s="826"/>
      <c r="CR483" s="826"/>
      <c r="CS483" s="826"/>
      <c r="CT483" s="826"/>
      <c r="CU483" s="826"/>
      <c r="CV483" s="826"/>
      <c r="CW483" s="826"/>
      <c r="CX483" s="826"/>
      <c r="CY483" s="832"/>
      <c r="CZ483" s="831"/>
      <c r="DA483" s="826"/>
      <c r="DB483" s="826"/>
      <c r="DC483" s="826"/>
      <c r="DD483" s="826"/>
      <c r="DE483" s="826"/>
      <c r="DF483" s="826"/>
      <c r="DG483" s="826"/>
      <c r="DH483" s="826"/>
      <c r="DI483" s="826"/>
      <c r="DJ483" s="826"/>
      <c r="DK483" s="826"/>
      <c r="DL483" s="826"/>
      <c r="DM483" s="826"/>
      <c r="DN483" s="826"/>
      <c r="DO483" s="826"/>
      <c r="DP483" s="826"/>
      <c r="DQ483" s="826"/>
      <c r="DR483" s="826"/>
      <c r="DS483" s="826"/>
      <c r="DT483" s="826"/>
      <c r="DU483" s="826"/>
      <c r="DV483" s="826"/>
      <c r="DW483" s="826"/>
    </row>
    <row r="484" spans="2:127" x14ac:dyDescent="0.2">
      <c r="B484" s="704"/>
      <c r="C484" s="705"/>
      <c r="D484" s="651"/>
      <c r="E484" s="651"/>
      <c r="F484" s="651"/>
      <c r="G484" s="651"/>
      <c r="H484" s="651"/>
      <c r="I484" s="651"/>
      <c r="J484" s="651"/>
      <c r="K484" s="651"/>
      <c r="L484" s="651"/>
      <c r="M484" s="651"/>
      <c r="N484" s="651"/>
      <c r="O484" s="651"/>
      <c r="P484" s="651"/>
      <c r="Q484" s="651"/>
      <c r="R484" s="706"/>
      <c r="S484" s="651"/>
      <c r="T484" s="651"/>
      <c r="U484" s="707" t="s">
        <v>503</v>
      </c>
      <c r="V484" s="708" t="s">
        <v>124</v>
      </c>
      <c r="W484" s="709" t="s">
        <v>498</v>
      </c>
      <c r="X484" s="826"/>
      <c r="Y484" s="826"/>
      <c r="Z484" s="826"/>
      <c r="AA484" s="826"/>
      <c r="AB484" s="826"/>
      <c r="AC484" s="826"/>
      <c r="AD484" s="826"/>
      <c r="AE484" s="826"/>
      <c r="AF484" s="826"/>
      <c r="AG484" s="826"/>
      <c r="AH484" s="826"/>
      <c r="AI484" s="826"/>
      <c r="AJ484" s="826"/>
      <c r="AK484" s="826"/>
      <c r="AL484" s="826"/>
      <c r="AM484" s="826"/>
      <c r="AN484" s="826"/>
      <c r="AO484" s="826"/>
      <c r="AP484" s="826"/>
      <c r="AQ484" s="826"/>
      <c r="AR484" s="826"/>
      <c r="AS484" s="826"/>
      <c r="AT484" s="826"/>
      <c r="AU484" s="826"/>
      <c r="AV484" s="826"/>
      <c r="AW484" s="826"/>
      <c r="AX484" s="826"/>
      <c r="AY484" s="826"/>
      <c r="AZ484" s="826"/>
      <c r="BA484" s="826"/>
      <c r="BB484" s="826"/>
      <c r="BC484" s="826"/>
      <c r="BD484" s="826"/>
      <c r="BE484" s="826"/>
      <c r="BF484" s="826"/>
      <c r="BG484" s="826"/>
      <c r="BH484" s="826"/>
      <c r="BI484" s="826"/>
      <c r="BJ484" s="826"/>
      <c r="BK484" s="826"/>
      <c r="BL484" s="826"/>
      <c r="BM484" s="826"/>
      <c r="BN484" s="826"/>
      <c r="BO484" s="826"/>
      <c r="BP484" s="826"/>
      <c r="BQ484" s="826"/>
      <c r="BR484" s="826"/>
      <c r="BS484" s="826"/>
      <c r="BT484" s="826"/>
      <c r="BU484" s="826"/>
      <c r="BV484" s="826"/>
      <c r="BW484" s="826"/>
      <c r="BX484" s="826"/>
      <c r="BY484" s="826"/>
      <c r="BZ484" s="826"/>
      <c r="CA484" s="826"/>
      <c r="CB484" s="826"/>
      <c r="CC484" s="826"/>
      <c r="CD484" s="826"/>
      <c r="CE484" s="826"/>
      <c r="CF484" s="826"/>
      <c r="CG484" s="826"/>
      <c r="CH484" s="826"/>
      <c r="CI484" s="826"/>
      <c r="CJ484" s="826"/>
      <c r="CK484" s="826"/>
      <c r="CL484" s="826"/>
      <c r="CM484" s="826"/>
      <c r="CN484" s="826"/>
      <c r="CO484" s="826"/>
      <c r="CP484" s="826"/>
      <c r="CQ484" s="826"/>
      <c r="CR484" s="826"/>
      <c r="CS484" s="826"/>
      <c r="CT484" s="826"/>
      <c r="CU484" s="826"/>
      <c r="CV484" s="826"/>
      <c r="CW484" s="826"/>
      <c r="CX484" s="826"/>
      <c r="CY484" s="832"/>
      <c r="CZ484" s="831"/>
      <c r="DA484" s="826"/>
      <c r="DB484" s="826"/>
      <c r="DC484" s="826"/>
      <c r="DD484" s="826"/>
      <c r="DE484" s="826"/>
      <c r="DF484" s="826"/>
      <c r="DG484" s="826"/>
      <c r="DH484" s="826"/>
      <c r="DI484" s="826"/>
      <c r="DJ484" s="826"/>
      <c r="DK484" s="826"/>
      <c r="DL484" s="826"/>
      <c r="DM484" s="826"/>
      <c r="DN484" s="826"/>
      <c r="DO484" s="826"/>
      <c r="DP484" s="826"/>
      <c r="DQ484" s="826"/>
      <c r="DR484" s="826"/>
      <c r="DS484" s="826"/>
      <c r="DT484" s="826"/>
      <c r="DU484" s="826"/>
      <c r="DV484" s="826"/>
      <c r="DW484" s="826"/>
    </row>
    <row r="485" spans="2:127" x14ac:dyDescent="0.2">
      <c r="B485" s="829"/>
      <c r="C485" s="705"/>
      <c r="D485" s="651"/>
      <c r="E485" s="651"/>
      <c r="F485" s="651"/>
      <c r="G485" s="651"/>
      <c r="H485" s="651"/>
      <c r="I485" s="651"/>
      <c r="J485" s="651"/>
      <c r="K485" s="651"/>
      <c r="L485" s="651"/>
      <c r="M485" s="651"/>
      <c r="N485" s="651"/>
      <c r="O485" s="651"/>
      <c r="P485" s="651"/>
      <c r="Q485" s="651"/>
      <c r="R485" s="706"/>
      <c r="S485" s="651"/>
      <c r="T485" s="651"/>
      <c r="U485" s="707" t="s">
        <v>504</v>
      </c>
      <c r="V485" s="708" t="s">
        <v>124</v>
      </c>
      <c r="W485" s="709" t="s">
        <v>498</v>
      </c>
      <c r="X485" s="826"/>
      <c r="Y485" s="826"/>
      <c r="Z485" s="826"/>
      <c r="AA485" s="826"/>
      <c r="AB485" s="826"/>
      <c r="AC485" s="826"/>
      <c r="AD485" s="826"/>
      <c r="AE485" s="826"/>
      <c r="AF485" s="826"/>
      <c r="AG485" s="826"/>
      <c r="AH485" s="826"/>
      <c r="AI485" s="826"/>
      <c r="AJ485" s="826"/>
      <c r="AK485" s="826"/>
      <c r="AL485" s="826"/>
      <c r="AM485" s="826"/>
      <c r="AN485" s="826"/>
      <c r="AO485" s="826"/>
      <c r="AP485" s="826"/>
      <c r="AQ485" s="826"/>
      <c r="AR485" s="826"/>
      <c r="AS485" s="826"/>
      <c r="AT485" s="826"/>
      <c r="AU485" s="826"/>
      <c r="AV485" s="826"/>
      <c r="AW485" s="826"/>
      <c r="AX485" s="826"/>
      <c r="AY485" s="826"/>
      <c r="AZ485" s="826"/>
      <c r="BA485" s="826"/>
      <c r="BB485" s="826"/>
      <c r="BC485" s="826"/>
      <c r="BD485" s="826"/>
      <c r="BE485" s="826"/>
      <c r="BF485" s="826"/>
      <c r="BG485" s="826"/>
      <c r="BH485" s="826"/>
      <c r="BI485" s="826"/>
      <c r="BJ485" s="826"/>
      <c r="BK485" s="826"/>
      <c r="BL485" s="826"/>
      <c r="BM485" s="826"/>
      <c r="BN485" s="826"/>
      <c r="BO485" s="826"/>
      <c r="BP485" s="826"/>
      <c r="BQ485" s="826"/>
      <c r="BR485" s="826"/>
      <c r="BS485" s="826"/>
      <c r="BT485" s="826"/>
      <c r="BU485" s="826"/>
      <c r="BV485" s="826"/>
      <c r="BW485" s="826"/>
      <c r="BX485" s="826"/>
      <c r="BY485" s="826"/>
      <c r="BZ485" s="826"/>
      <c r="CA485" s="826"/>
      <c r="CB485" s="826"/>
      <c r="CC485" s="826"/>
      <c r="CD485" s="826"/>
      <c r="CE485" s="826"/>
      <c r="CF485" s="826"/>
      <c r="CG485" s="826"/>
      <c r="CH485" s="826"/>
      <c r="CI485" s="826"/>
      <c r="CJ485" s="826"/>
      <c r="CK485" s="826"/>
      <c r="CL485" s="826"/>
      <c r="CM485" s="826"/>
      <c r="CN485" s="826"/>
      <c r="CO485" s="826"/>
      <c r="CP485" s="826"/>
      <c r="CQ485" s="826"/>
      <c r="CR485" s="826"/>
      <c r="CS485" s="826"/>
      <c r="CT485" s="826"/>
      <c r="CU485" s="826"/>
      <c r="CV485" s="826"/>
      <c r="CW485" s="826"/>
      <c r="CX485" s="826"/>
      <c r="CY485" s="832"/>
      <c r="CZ485" s="831"/>
      <c r="DA485" s="826"/>
      <c r="DB485" s="826"/>
      <c r="DC485" s="826"/>
      <c r="DD485" s="826"/>
      <c r="DE485" s="826"/>
      <c r="DF485" s="826"/>
      <c r="DG485" s="826"/>
      <c r="DH485" s="826"/>
      <c r="DI485" s="826"/>
      <c r="DJ485" s="826"/>
      <c r="DK485" s="826"/>
      <c r="DL485" s="826"/>
      <c r="DM485" s="826"/>
      <c r="DN485" s="826"/>
      <c r="DO485" s="826"/>
      <c r="DP485" s="826"/>
      <c r="DQ485" s="826"/>
      <c r="DR485" s="826"/>
      <c r="DS485" s="826"/>
      <c r="DT485" s="826"/>
      <c r="DU485" s="826"/>
      <c r="DV485" s="826"/>
      <c r="DW485" s="826"/>
    </row>
    <row r="486" spans="2:127" x14ac:dyDescent="0.2">
      <c r="B486" s="829"/>
      <c r="C486" s="705"/>
      <c r="D486" s="651"/>
      <c r="E486" s="651"/>
      <c r="F486" s="651"/>
      <c r="G486" s="651"/>
      <c r="H486" s="651"/>
      <c r="I486" s="651"/>
      <c r="J486" s="651"/>
      <c r="K486" s="651"/>
      <c r="L486" s="651"/>
      <c r="M486" s="651"/>
      <c r="N486" s="651"/>
      <c r="O486" s="651"/>
      <c r="P486" s="651"/>
      <c r="Q486" s="651"/>
      <c r="R486" s="706"/>
      <c r="S486" s="651"/>
      <c r="T486" s="651"/>
      <c r="U486" s="707" t="s">
        <v>505</v>
      </c>
      <c r="V486" s="708" t="s">
        <v>124</v>
      </c>
      <c r="W486" s="709" t="s">
        <v>498</v>
      </c>
      <c r="X486" s="826"/>
      <c r="Y486" s="826"/>
      <c r="Z486" s="826"/>
      <c r="AA486" s="826"/>
      <c r="AB486" s="826"/>
      <c r="AC486" s="826"/>
      <c r="AD486" s="826"/>
      <c r="AE486" s="826"/>
      <c r="AF486" s="826"/>
      <c r="AG486" s="826"/>
      <c r="AH486" s="826"/>
      <c r="AI486" s="826"/>
      <c r="AJ486" s="826"/>
      <c r="AK486" s="826"/>
      <c r="AL486" s="826"/>
      <c r="AM486" s="826"/>
      <c r="AN486" s="826"/>
      <c r="AO486" s="826"/>
      <c r="AP486" s="826"/>
      <c r="AQ486" s="826"/>
      <c r="AR486" s="826"/>
      <c r="AS486" s="826"/>
      <c r="AT486" s="826"/>
      <c r="AU486" s="826"/>
      <c r="AV486" s="826"/>
      <c r="AW486" s="826"/>
      <c r="AX486" s="826"/>
      <c r="AY486" s="826"/>
      <c r="AZ486" s="826"/>
      <c r="BA486" s="826"/>
      <c r="BB486" s="826"/>
      <c r="BC486" s="826"/>
      <c r="BD486" s="826"/>
      <c r="BE486" s="826"/>
      <c r="BF486" s="826"/>
      <c r="BG486" s="826"/>
      <c r="BH486" s="826"/>
      <c r="BI486" s="826"/>
      <c r="BJ486" s="826"/>
      <c r="BK486" s="826"/>
      <c r="BL486" s="826"/>
      <c r="BM486" s="826"/>
      <c r="BN486" s="826"/>
      <c r="BO486" s="826"/>
      <c r="BP486" s="826"/>
      <c r="BQ486" s="826"/>
      <c r="BR486" s="826"/>
      <c r="BS486" s="826"/>
      <c r="BT486" s="826"/>
      <c r="BU486" s="826"/>
      <c r="BV486" s="826"/>
      <c r="BW486" s="826"/>
      <c r="BX486" s="826"/>
      <c r="BY486" s="826"/>
      <c r="BZ486" s="826"/>
      <c r="CA486" s="826"/>
      <c r="CB486" s="826"/>
      <c r="CC486" s="826"/>
      <c r="CD486" s="826"/>
      <c r="CE486" s="826"/>
      <c r="CF486" s="826"/>
      <c r="CG486" s="826"/>
      <c r="CH486" s="826"/>
      <c r="CI486" s="826"/>
      <c r="CJ486" s="826"/>
      <c r="CK486" s="826"/>
      <c r="CL486" s="826"/>
      <c r="CM486" s="826"/>
      <c r="CN486" s="826"/>
      <c r="CO486" s="826"/>
      <c r="CP486" s="826"/>
      <c r="CQ486" s="826"/>
      <c r="CR486" s="826"/>
      <c r="CS486" s="826"/>
      <c r="CT486" s="826"/>
      <c r="CU486" s="826"/>
      <c r="CV486" s="826"/>
      <c r="CW486" s="826"/>
      <c r="CX486" s="826"/>
      <c r="CY486" s="832"/>
      <c r="CZ486" s="831"/>
      <c r="DA486" s="826"/>
      <c r="DB486" s="826"/>
      <c r="DC486" s="826"/>
      <c r="DD486" s="826"/>
      <c r="DE486" s="826"/>
      <c r="DF486" s="826"/>
      <c r="DG486" s="826"/>
      <c r="DH486" s="826"/>
      <c r="DI486" s="826"/>
      <c r="DJ486" s="826"/>
      <c r="DK486" s="826"/>
      <c r="DL486" s="826"/>
      <c r="DM486" s="826"/>
      <c r="DN486" s="826"/>
      <c r="DO486" s="826"/>
      <c r="DP486" s="826"/>
      <c r="DQ486" s="826"/>
      <c r="DR486" s="826"/>
      <c r="DS486" s="826"/>
      <c r="DT486" s="826"/>
      <c r="DU486" s="826"/>
      <c r="DV486" s="826"/>
      <c r="DW486" s="826"/>
    </row>
    <row r="487" spans="2:127" x14ac:dyDescent="0.2">
      <c r="B487" s="829"/>
      <c r="C487" s="705"/>
      <c r="D487" s="651"/>
      <c r="E487" s="651"/>
      <c r="F487" s="651"/>
      <c r="G487" s="651"/>
      <c r="H487" s="651"/>
      <c r="I487" s="651"/>
      <c r="J487" s="651"/>
      <c r="K487" s="651"/>
      <c r="L487" s="651"/>
      <c r="M487" s="651"/>
      <c r="N487" s="651"/>
      <c r="O487" s="651"/>
      <c r="P487" s="651"/>
      <c r="Q487" s="651"/>
      <c r="R487" s="706"/>
      <c r="S487" s="651"/>
      <c r="T487" s="651"/>
      <c r="U487" s="707" t="s">
        <v>506</v>
      </c>
      <c r="V487" s="708" t="s">
        <v>124</v>
      </c>
      <c r="W487" s="709" t="s">
        <v>498</v>
      </c>
      <c r="X487" s="826"/>
      <c r="Y487" s="826"/>
      <c r="Z487" s="826"/>
      <c r="AA487" s="826"/>
      <c r="AB487" s="826"/>
      <c r="AC487" s="826"/>
      <c r="AD487" s="826"/>
      <c r="AE487" s="826"/>
      <c r="AF487" s="826"/>
      <c r="AG487" s="826"/>
      <c r="AH487" s="826"/>
      <c r="AI487" s="826"/>
      <c r="AJ487" s="826"/>
      <c r="AK487" s="826"/>
      <c r="AL487" s="826"/>
      <c r="AM487" s="826"/>
      <c r="AN487" s="826"/>
      <c r="AO487" s="826"/>
      <c r="AP487" s="826"/>
      <c r="AQ487" s="826"/>
      <c r="AR487" s="826"/>
      <c r="AS487" s="826"/>
      <c r="AT487" s="826"/>
      <c r="AU487" s="826"/>
      <c r="AV487" s="826"/>
      <c r="AW487" s="826"/>
      <c r="AX487" s="826"/>
      <c r="AY487" s="826"/>
      <c r="AZ487" s="826"/>
      <c r="BA487" s="826"/>
      <c r="BB487" s="826"/>
      <c r="BC487" s="826"/>
      <c r="BD487" s="826"/>
      <c r="BE487" s="826"/>
      <c r="BF487" s="826"/>
      <c r="BG487" s="826"/>
      <c r="BH487" s="826"/>
      <c r="BI487" s="826"/>
      <c r="BJ487" s="826"/>
      <c r="BK487" s="826"/>
      <c r="BL487" s="826"/>
      <c r="BM487" s="826"/>
      <c r="BN487" s="826"/>
      <c r="BO487" s="826"/>
      <c r="BP487" s="826"/>
      <c r="BQ487" s="826"/>
      <c r="BR487" s="826"/>
      <c r="BS487" s="826"/>
      <c r="BT487" s="826"/>
      <c r="BU487" s="826"/>
      <c r="BV487" s="826"/>
      <c r="BW487" s="826"/>
      <c r="BX487" s="826"/>
      <c r="BY487" s="826"/>
      <c r="BZ487" s="826"/>
      <c r="CA487" s="826"/>
      <c r="CB487" s="826"/>
      <c r="CC487" s="826"/>
      <c r="CD487" s="826"/>
      <c r="CE487" s="826"/>
      <c r="CF487" s="826"/>
      <c r="CG487" s="826"/>
      <c r="CH487" s="826"/>
      <c r="CI487" s="826"/>
      <c r="CJ487" s="826"/>
      <c r="CK487" s="826"/>
      <c r="CL487" s="826"/>
      <c r="CM487" s="826"/>
      <c r="CN487" s="826"/>
      <c r="CO487" s="826"/>
      <c r="CP487" s="826"/>
      <c r="CQ487" s="826"/>
      <c r="CR487" s="826"/>
      <c r="CS487" s="826"/>
      <c r="CT487" s="826"/>
      <c r="CU487" s="826"/>
      <c r="CV487" s="826"/>
      <c r="CW487" s="826"/>
      <c r="CX487" s="826"/>
      <c r="CY487" s="832"/>
      <c r="CZ487" s="831"/>
      <c r="DA487" s="826"/>
      <c r="DB487" s="826"/>
      <c r="DC487" s="826"/>
      <c r="DD487" s="826"/>
      <c r="DE487" s="826"/>
      <c r="DF487" s="826"/>
      <c r="DG487" s="826"/>
      <c r="DH487" s="826"/>
      <c r="DI487" s="826"/>
      <c r="DJ487" s="826"/>
      <c r="DK487" s="826"/>
      <c r="DL487" s="826"/>
      <c r="DM487" s="826"/>
      <c r="DN487" s="826"/>
      <c r="DO487" s="826"/>
      <c r="DP487" s="826"/>
      <c r="DQ487" s="826"/>
      <c r="DR487" s="826"/>
      <c r="DS487" s="826"/>
      <c r="DT487" s="826"/>
      <c r="DU487" s="826"/>
      <c r="DV487" s="826"/>
      <c r="DW487" s="826"/>
    </row>
    <row r="488" spans="2:127" x14ac:dyDescent="0.2">
      <c r="B488" s="829"/>
      <c r="C488" s="705"/>
      <c r="D488" s="651"/>
      <c r="E488" s="651"/>
      <c r="F488" s="651"/>
      <c r="G488" s="651"/>
      <c r="H488" s="651"/>
      <c r="I488" s="651"/>
      <c r="J488" s="651"/>
      <c r="K488" s="651"/>
      <c r="L488" s="651"/>
      <c r="M488" s="651"/>
      <c r="N488" s="651"/>
      <c r="O488" s="651"/>
      <c r="P488" s="651"/>
      <c r="Q488" s="651"/>
      <c r="R488" s="706"/>
      <c r="S488" s="651"/>
      <c r="T488" s="651"/>
      <c r="U488" s="712" t="s">
        <v>507</v>
      </c>
      <c r="V488" s="708" t="s">
        <v>124</v>
      </c>
      <c r="W488" s="709" t="s">
        <v>498</v>
      </c>
      <c r="X488" s="833"/>
      <c r="Y488" s="833"/>
      <c r="Z488" s="833"/>
      <c r="AA488" s="833"/>
      <c r="AB488" s="833"/>
      <c r="AC488" s="833"/>
      <c r="AD488" s="833"/>
      <c r="AE488" s="833"/>
      <c r="AF488" s="833"/>
      <c r="AG488" s="833"/>
      <c r="AH488" s="833"/>
      <c r="AI488" s="833"/>
      <c r="AJ488" s="833"/>
      <c r="AK488" s="833"/>
      <c r="AL488" s="833"/>
      <c r="AM488" s="833"/>
      <c r="AN488" s="833"/>
      <c r="AO488" s="833"/>
      <c r="AP488" s="833"/>
      <c r="AQ488" s="833"/>
      <c r="AR488" s="833"/>
      <c r="AS488" s="833"/>
      <c r="AT488" s="833"/>
      <c r="AU488" s="833"/>
      <c r="AV488" s="833"/>
      <c r="AW488" s="833"/>
      <c r="AX488" s="833"/>
      <c r="AY488" s="833"/>
      <c r="AZ488" s="833"/>
      <c r="BA488" s="833"/>
      <c r="BB488" s="833"/>
      <c r="BC488" s="833"/>
      <c r="BD488" s="833"/>
      <c r="BE488" s="833"/>
      <c r="BF488" s="833"/>
      <c r="BG488" s="833"/>
      <c r="BH488" s="833"/>
      <c r="BI488" s="833"/>
      <c r="BJ488" s="833"/>
      <c r="BK488" s="833"/>
      <c r="BL488" s="833"/>
      <c r="BM488" s="833"/>
      <c r="BN488" s="833"/>
      <c r="BO488" s="833"/>
      <c r="BP488" s="833"/>
      <c r="BQ488" s="833"/>
      <c r="BR488" s="833"/>
      <c r="BS488" s="833"/>
      <c r="BT488" s="833"/>
      <c r="BU488" s="833"/>
      <c r="BV488" s="833"/>
      <c r="BW488" s="833"/>
      <c r="BX488" s="833"/>
      <c r="BY488" s="833"/>
      <c r="BZ488" s="833"/>
      <c r="CA488" s="833"/>
      <c r="CB488" s="833"/>
      <c r="CC488" s="833"/>
      <c r="CD488" s="833"/>
      <c r="CE488" s="833"/>
      <c r="CF488" s="833"/>
      <c r="CG488" s="833"/>
      <c r="CH488" s="833"/>
      <c r="CI488" s="833"/>
      <c r="CJ488" s="833"/>
      <c r="CK488" s="833"/>
      <c r="CL488" s="833"/>
      <c r="CM488" s="833"/>
      <c r="CN488" s="833"/>
      <c r="CO488" s="833"/>
      <c r="CP488" s="833"/>
      <c r="CQ488" s="833"/>
      <c r="CR488" s="833"/>
      <c r="CS488" s="833"/>
      <c r="CT488" s="833"/>
      <c r="CU488" s="833"/>
      <c r="CV488" s="833"/>
      <c r="CW488" s="833"/>
      <c r="CX488" s="833"/>
      <c r="CY488" s="832"/>
      <c r="CZ488" s="831"/>
      <c r="DA488" s="833"/>
      <c r="DB488" s="833"/>
      <c r="DC488" s="833"/>
      <c r="DD488" s="833"/>
      <c r="DE488" s="833"/>
      <c r="DF488" s="833"/>
      <c r="DG488" s="833"/>
      <c r="DH488" s="833"/>
      <c r="DI488" s="833"/>
      <c r="DJ488" s="833"/>
      <c r="DK488" s="833"/>
      <c r="DL488" s="833"/>
      <c r="DM488" s="833"/>
      <c r="DN488" s="833"/>
      <c r="DO488" s="833"/>
      <c r="DP488" s="833"/>
      <c r="DQ488" s="833"/>
      <c r="DR488" s="833"/>
      <c r="DS488" s="833"/>
      <c r="DT488" s="833"/>
      <c r="DU488" s="833"/>
      <c r="DV488" s="833"/>
      <c r="DW488" s="833"/>
    </row>
    <row r="489" spans="2:127" ht="15.75" thickBot="1" x14ac:dyDescent="0.25">
      <c r="B489" s="713"/>
      <c r="C489" s="714"/>
      <c r="D489" s="715"/>
      <c r="E489" s="715"/>
      <c r="F489" s="715"/>
      <c r="G489" s="715"/>
      <c r="H489" s="715"/>
      <c r="I489" s="715"/>
      <c r="J489" s="715"/>
      <c r="K489" s="715"/>
      <c r="L489" s="715"/>
      <c r="M489" s="715"/>
      <c r="N489" s="715"/>
      <c r="O489" s="715"/>
      <c r="P489" s="715"/>
      <c r="Q489" s="715"/>
      <c r="R489" s="716"/>
      <c r="S489" s="715"/>
      <c r="T489" s="715"/>
      <c r="U489" s="717" t="s">
        <v>127</v>
      </c>
      <c r="V489" s="718" t="s">
        <v>508</v>
      </c>
      <c r="W489" s="719" t="s">
        <v>498</v>
      </c>
      <c r="X489" s="720">
        <f>SUM(X478:X488)</f>
        <v>7452.3543251107476</v>
      </c>
      <c r="Y489" s="720">
        <f t="shared" ref="Y489:CJ489" si="127">SUM(Y478:Y488)</f>
        <v>1692.3825891804345</v>
      </c>
      <c r="Z489" s="720">
        <f t="shared" si="127"/>
        <v>1735.0506317653646</v>
      </c>
      <c r="AA489" s="720">
        <f t="shared" si="127"/>
        <v>1777.752522547142</v>
      </c>
      <c r="AB489" s="720">
        <f t="shared" si="127"/>
        <v>1820.4741704183486</v>
      </c>
      <c r="AC489" s="720">
        <f t="shared" si="127"/>
        <v>1863.2088369362682</v>
      </c>
      <c r="AD489" s="720">
        <f t="shared" si="127"/>
        <v>1905.9531528795435</v>
      </c>
      <c r="AE489" s="720">
        <f t="shared" si="127"/>
        <v>1948.7280779547059</v>
      </c>
      <c r="AF489" s="720">
        <f t="shared" si="127"/>
        <v>1991.4882680901601</v>
      </c>
      <c r="AG489" s="720">
        <f t="shared" si="127"/>
        <v>2034.2438374236756</v>
      </c>
      <c r="AH489" s="720">
        <f t="shared" si="127"/>
        <v>853.78795810315762</v>
      </c>
      <c r="AI489" s="720">
        <f t="shared" si="127"/>
        <v>853.95926246874637</v>
      </c>
      <c r="AJ489" s="720">
        <f t="shared" si="127"/>
        <v>854.09863694117485</v>
      </c>
      <c r="AK489" s="720">
        <f t="shared" si="127"/>
        <v>854.23297519154585</v>
      </c>
      <c r="AL489" s="720">
        <f t="shared" si="127"/>
        <v>854.31015170827516</v>
      </c>
      <c r="AM489" s="720">
        <f t="shared" si="127"/>
        <v>1191.3005773773252</v>
      </c>
      <c r="AN489" s="720">
        <f t="shared" si="127"/>
        <v>1191.3023371288714</v>
      </c>
      <c r="AO489" s="720">
        <f t="shared" si="127"/>
        <v>1191.2475496787222</v>
      </c>
      <c r="AP489" s="720">
        <f t="shared" si="127"/>
        <v>1191.1754173522475</v>
      </c>
      <c r="AQ489" s="720">
        <f t="shared" si="127"/>
        <v>1191.0946125876101</v>
      </c>
      <c r="AR489" s="720">
        <f t="shared" si="127"/>
        <v>1191.0946125876101</v>
      </c>
      <c r="AS489" s="720">
        <f t="shared" si="127"/>
        <v>1191.0946125876101</v>
      </c>
      <c r="AT489" s="720">
        <f t="shared" si="127"/>
        <v>1191.0946125876101</v>
      </c>
      <c r="AU489" s="720">
        <f t="shared" si="127"/>
        <v>1191.0946125876101</v>
      </c>
      <c r="AV489" s="720">
        <f t="shared" si="127"/>
        <v>1191.0946125876101</v>
      </c>
      <c r="AW489" s="720">
        <f t="shared" si="127"/>
        <v>851.1192588857939</v>
      </c>
      <c r="AX489" s="720">
        <f t="shared" si="127"/>
        <v>851.1192588857939</v>
      </c>
      <c r="AY489" s="720">
        <f t="shared" si="127"/>
        <v>851.1192588857939</v>
      </c>
      <c r="AZ489" s="720">
        <f t="shared" si="127"/>
        <v>851.1192588857939</v>
      </c>
      <c r="BA489" s="720">
        <f t="shared" si="127"/>
        <v>851.1192588857939</v>
      </c>
      <c r="BB489" s="720">
        <f t="shared" si="127"/>
        <v>1188.0829463539806</v>
      </c>
      <c r="BC489" s="720">
        <f t="shared" si="127"/>
        <v>1188.0829463539806</v>
      </c>
      <c r="BD489" s="720">
        <f t="shared" si="127"/>
        <v>1188.0829463539806</v>
      </c>
      <c r="BE489" s="720">
        <f t="shared" si="127"/>
        <v>1188.0829463539806</v>
      </c>
      <c r="BF489" s="720">
        <f t="shared" si="127"/>
        <v>1188.0829463539806</v>
      </c>
      <c r="BG489" s="720">
        <f t="shared" si="127"/>
        <v>1188.0829463539806</v>
      </c>
      <c r="BH489" s="720">
        <f t="shared" si="127"/>
        <v>1188.0829463539806</v>
      </c>
      <c r="BI489" s="720">
        <f t="shared" si="127"/>
        <v>1188.0829463539806</v>
      </c>
      <c r="BJ489" s="720">
        <f t="shared" si="127"/>
        <v>1188.0829463539806</v>
      </c>
      <c r="BK489" s="720">
        <f t="shared" si="127"/>
        <v>1188.0829463539806</v>
      </c>
      <c r="BL489" s="720">
        <f t="shared" si="127"/>
        <v>851.1192588857939</v>
      </c>
      <c r="BM489" s="720">
        <f t="shared" si="127"/>
        <v>851.1192588857939</v>
      </c>
      <c r="BN489" s="720">
        <f t="shared" si="127"/>
        <v>851.1192588857939</v>
      </c>
      <c r="BO489" s="720">
        <f t="shared" si="127"/>
        <v>851.1192588857939</v>
      </c>
      <c r="BP489" s="720">
        <f t="shared" si="127"/>
        <v>851.1192588857939</v>
      </c>
      <c r="BQ489" s="720">
        <f t="shared" si="127"/>
        <v>1188.0829463539806</v>
      </c>
      <c r="BR489" s="720">
        <f t="shared" si="127"/>
        <v>1188.0829463539806</v>
      </c>
      <c r="BS489" s="720">
        <f t="shared" si="127"/>
        <v>1188.0829463539806</v>
      </c>
      <c r="BT489" s="720">
        <f t="shared" si="127"/>
        <v>1188.0829463539806</v>
      </c>
      <c r="BU489" s="720">
        <f t="shared" si="127"/>
        <v>1188.0829463539806</v>
      </c>
      <c r="BV489" s="720">
        <f t="shared" si="127"/>
        <v>1188.0829463539806</v>
      </c>
      <c r="BW489" s="720">
        <f t="shared" si="127"/>
        <v>1188.0829463539806</v>
      </c>
      <c r="BX489" s="720">
        <f t="shared" si="127"/>
        <v>1188.0829463539806</v>
      </c>
      <c r="BY489" s="720">
        <f t="shared" si="127"/>
        <v>1188.0829463539806</v>
      </c>
      <c r="BZ489" s="720">
        <f t="shared" si="127"/>
        <v>1188.0829463539806</v>
      </c>
      <c r="CA489" s="720">
        <f t="shared" si="127"/>
        <v>851.1192588857939</v>
      </c>
      <c r="CB489" s="720">
        <f t="shared" si="127"/>
        <v>851.1192588857939</v>
      </c>
      <c r="CC489" s="720">
        <f t="shared" si="127"/>
        <v>851.1192588857939</v>
      </c>
      <c r="CD489" s="720">
        <f t="shared" si="127"/>
        <v>851.1192588857939</v>
      </c>
      <c r="CE489" s="720">
        <f t="shared" si="127"/>
        <v>851.1192588857939</v>
      </c>
      <c r="CF489" s="720">
        <f t="shared" si="127"/>
        <v>1188.0829463539806</v>
      </c>
      <c r="CG489" s="720">
        <f t="shared" si="127"/>
        <v>1188.0829463539806</v>
      </c>
      <c r="CH489" s="720">
        <f t="shared" si="127"/>
        <v>1188.0829463539806</v>
      </c>
      <c r="CI489" s="720">
        <f t="shared" si="127"/>
        <v>1188.0829463539806</v>
      </c>
      <c r="CJ489" s="720">
        <f t="shared" si="127"/>
        <v>1188.0829463539806</v>
      </c>
      <c r="CK489" s="720">
        <f t="shared" ref="CK489:DW489" si="128">SUM(CK478:CK488)</f>
        <v>1188.0829463539806</v>
      </c>
      <c r="CL489" s="720">
        <f t="shared" si="128"/>
        <v>1188.0829463539806</v>
      </c>
      <c r="CM489" s="720">
        <f t="shared" si="128"/>
        <v>1188.0829463539806</v>
      </c>
      <c r="CN489" s="720">
        <f t="shared" si="128"/>
        <v>1188.0829463539806</v>
      </c>
      <c r="CO489" s="720">
        <f t="shared" si="128"/>
        <v>1188.0829463539806</v>
      </c>
      <c r="CP489" s="720">
        <f t="shared" si="128"/>
        <v>851.1192588857939</v>
      </c>
      <c r="CQ489" s="720">
        <f t="shared" si="128"/>
        <v>851.1192588857939</v>
      </c>
      <c r="CR489" s="720">
        <f t="shared" si="128"/>
        <v>851.1192588857939</v>
      </c>
      <c r="CS489" s="720">
        <f t="shared" si="128"/>
        <v>851.1192588857939</v>
      </c>
      <c r="CT489" s="720">
        <f t="shared" si="128"/>
        <v>851.1192588857939</v>
      </c>
      <c r="CU489" s="720">
        <f t="shared" si="128"/>
        <v>1188.0829463539806</v>
      </c>
      <c r="CV489" s="720">
        <f t="shared" si="128"/>
        <v>1188.0829463539806</v>
      </c>
      <c r="CW489" s="720">
        <f t="shared" si="128"/>
        <v>1188.0829463539806</v>
      </c>
      <c r="CX489" s="720">
        <f t="shared" si="128"/>
        <v>1188.0829463539806</v>
      </c>
      <c r="CY489" s="721">
        <f t="shared" si="128"/>
        <v>1188.0829463539806</v>
      </c>
      <c r="CZ489" s="721">
        <f t="shared" si="128"/>
        <v>0</v>
      </c>
      <c r="DA489" s="721">
        <f t="shared" si="128"/>
        <v>0</v>
      </c>
      <c r="DB489" s="721">
        <f t="shared" si="128"/>
        <v>0</v>
      </c>
      <c r="DC489" s="721">
        <f t="shared" si="128"/>
        <v>0</v>
      </c>
      <c r="DD489" s="721">
        <f t="shared" si="128"/>
        <v>0</v>
      </c>
      <c r="DE489" s="721">
        <f t="shared" si="128"/>
        <v>0</v>
      </c>
      <c r="DF489" s="721">
        <f t="shared" si="128"/>
        <v>0</v>
      </c>
      <c r="DG489" s="721">
        <f t="shared" si="128"/>
        <v>0</v>
      </c>
      <c r="DH489" s="721">
        <f t="shared" si="128"/>
        <v>0</v>
      </c>
      <c r="DI489" s="721">
        <f t="shared" si="128"/>
        <v>0</v>
      </c>
      <c r="DJ489" s="721">
        <f t="shared" si="128"/>
        <v>0</v>
      </c>
      <c r="DK489" s="721">
        <f t="shared" si="128"/>
        <v>0</v>
      </c>
      <c r="DL489" s="721">
        <f t="shared" si="128"/>
        <v>0</v>
      </c>
      <c r="DM489" s="721">
        <f t="shared" si="128"/>
        <v>0</v>
      </c>
      <c r="DN489" s="721">
        <f t="shared" si="128"/>
        <v>0</v>
      </c>
      <c r="DO489" s="721">
        <f t="shared" si="128"/>
        <v>0</v>
      </c>
      <c r="DP489" s="721">
        <f t="shared" si="128"/>
        <v>0</v>
      </c>
      <c r="DQ489" s="721">
        <f t="shared" si="128"/>
        <v>0</v>
      </c>
      <c r="DR489" s="721">
        <f t="shared" si="128"/>
        <v>0</v>
      </c>
      <c r="DS489" s="721">
        <f t="shared" si="128"/>
        <v>0</v>
      </c>
      <c r="DT489" s="721">
        <f t="shared" si="128"/>
        <v>0</v>
      </c>
      <c r="DU489" s="721">
        <f t="shared" si="128"/>
        <v>0</v>
      </c>
      <c r="DV489" s="721">
        <f t="shared" si="128"/>
        <v>0</v>
      </c>
      <c r="DW489" s="721">
        <f t="shared" si="128"/>
        <v>0</v>
      </c>
    </row>
    <row r="490" spans="2:127" ht="63.75" x14ac:dyDescent="0.2">
      <c r="B490" s="693"/>
      <c r="C490" s="830" t="s">
        <v>822</v>
      </c>
      <c r="D490" s="1018" t="s">
        <v>823</v>
      </c>
      <c r="E490" s="818" t="s">
        <v>573</v>
      </c>
      <c r="F490" s="819" t="s">
        <v>752</v>
      </c>
      <c r="G490" s="820" t="s">
        <v>781</v>
      </c>
      <c r="H490" s="821" t="s">
        <v>495</v>
      </c>
      <c r="I490" s="822">
        <f>MAX(X490:AV490)</f>
        <v>2.6387011922215113</v>
      </c>
      <c r="J490" s="821">
        <f>SUMPRODUCT($X$2:$CY$2,$X490:$CY490)*365</f>
        <v>18425.410485407196</v>
      </c>
      <c r="K490" s="821">
        <f>SUMPRODUCT($X$2:$CY$2,$X491:$CY491)+SUMPRODUCT($X$2:$CY$2,$X492:$CY492)+SUMPRODUCT($X$2:$CY$2,$X493:$CY493)</f>
        <v>18991.63083338349</v>
      </c>
      <c r="L490" s="821">
        <f>SUMPRODUCT($X$2:$CY$2,$X494:$CY494) +SUMPRODUCT($X$2:$CY$2,$X495:$CY495)</f>
        <v>1376.5008788993387</v>
      </c>
      <c r="M490" s="821">
        <f>SUMPRODUCT($X$2:$CY$2,$X496:$CY496)</f>
        <v>0</v>
      </c>
      <c r="N490" s="821">
        <f>SUMPRODUCT($X$2:$CY$2,$X499:$CY499) +SUMPRODUCT($X$2:$CY$2,$X500:$CY500)</f>
        <v>0</v>
      </c>
      <c r="O490" s="821">
        <f>SUMPRODUCT($X$2:$CY$2,$X497:$CY497) +SUMPRODUCT($X$2:$CY$2,$X498:$CY498) +SUMPRODUCT($X$2:$CY$2,$X501:$CY501)</f>
        <v>0</v>
      </c>
      <c r="P490" s="821">
        <f>SUM(K490:O490)</f>
        <v>20368.13171228283</v>
      </c>
      <c r="Q490" s="821">
        <f>(SUM(K490:M490)*100000)/(J490*1000)</f>
        <v>110.54370662957146</v>
      </c>
      <c r="R490" s="823">
        <f>(P490*100000)/(J490*1000)</f>
        <v>110.54370662957146</v>
      </c>
      <c r="S490" s="824" t="s">
        <v>782</v>
      </c>
      <c r="T490" s="825" t="s">
        <v>782</v>
      </c>
      <c r="U490" s="778" t="s">
        <v>496</v>
      </c>
      <c r="V490" s="708" t="s">
        <v>124</v>
      </c>
      <c r="W490" s="779" t="s">
        <v>75</v>
      </c>
      <c r="X490" s="826"/>
      <c r="Y490" s="826">
        <v>0.10488041572723139</v>
      </c>
      <c r="Z490" s="826">
        <v>0.21030955582934729</v>
      </c>
      <c r="AA490" s="826">
        <v>0.31630026738331374</v>
      </c>
      <c r="AB490" s="826">
        <v>0.4228661511293888</v>
      </c>
      <c r="AC490" s="826">
        <v>0.53002161550488425</v>
      </c>
      <c r="AD490" s="826">
        <v>0.63777277056397741</v>
      </c>
      <c r="AE490" s="826">
        <v>0.74613039005367776</v>
      </c>
      <c r="AF490" s="826">
        <v>0.85510568578585811</v>
      </c>
      <c r="AG490" s="826">
        <v>0.96471032809821111</v>
      </c>
      <c r="AH490" s="826">
        <v>1.074956467458914</v>
      </c>
      <c r="AI490" s="826">
        <v>1.185138248651245</v>
      </c>
      <c r="AJ490" s="826">
        <v>1.2955846405376839</v>
      </c>
      <c r="AK490" s="826">
        <v>1.4064334349798502</v>
      </c>
      <c r="AL490" s="826">
        <v>1.5176402631088868</v>
      </c>
      <c r="AM490" s="826">
        <v>1.6291481155036973</v>
      </c>
      <c r="AN490" s="826">
        <v>1.7409179932925345</v>
      </c>
      <c r="AO490" s="826">
        <v>1.8529074047912903</v>
      </c>
      <c r="AP490" s="826">
        <v>1.9650703743572242</v>
      </c>
      <c r="AQ490" s="826">
        <v>2.0773574911909947</v>
      </c>
      <c r="AR490" s="826">
        <v>2.1897160019940345</v>
      </c>
      <c r="AS490" s="826">
        <v>2.3020899509538193</v>
      </c>
      <c r="AT490" s="826">
        <v>2.4144203699314062</v>
      </c>
      <c r="AU490" s="826">
        <v>2.5266455209589647</v>
      </c>
      <c r="AV490" s="826">
        <v>2.6387011922215113</v>
      </c>
      <c r="AW490" s="826">
        <v>2.7505210476064788</v>
      </c>
      <c r="AX490" s="826">
        <v>2.7505210476064788</v>
      </c>
      <c r="AY490" s="826">
        <v>2.7505210476064788</v>
      </c>
      <c r="AZ490" s="826">
        <v>2.7505210476064788</v>
      </c>
      <c r="BA490" s="826">
        <v>2.7505210476064788</v>
      </c>
      <c r="BB490" s="826">
        <v>2.7505210476064788</v>
      </c>
      <c r="BC490" s="826">
        <v>2.7505210476064788</v>
      </c>
      <c r="BD490" s="826">
        <v>2.7505210476064788</v>
      </c>
      <c r="BE490" s="826">
        <v>2.7505210476064788</v>
      </c>
      <c r="BF490" s="826">
        <v>2.7505210476064788</v>
      </c>
      <c r="BG490" s="826">
        <v>2.7505210476064788</v>
      </c>
      <c r="BH490" s="826">
        <v>2.7505210476064788</v>
      </c>
      <c r="BI490" s="826">
        <v>2.7505210476064788</v>
      </c>
      <c r="BJ490" s="826">
        <v>2.7505210476064788</v>
      </c>
      <c r="BK490" s="826">
        <v>2.7505210476064788</v>
      </c>
      <c r="BL490" s="826">
        <v>2.7505210476064788</v>
      </c>
      <c r="BM490" s="826">
        <v>2.7505210476064788</v>
      </c>
      <c r="BN490" s="826">
        <v>2.7505210476064788</v>
      </c>
      <c r="BO490" s="826">
        <v>2.7505210476064788</v>
      </c>
      <c r="BP490" s="826">
        <v>2.7505210476064788</v>
      </c>
      <c r="BQ490" s="826">
        <v>2.7505210476064788</v>
      </c>
      <c r="BR490" s="826">
        <v>2.7505210476064788</v>
      </c>
      <c r="BS490" s="826">
        <v>2.7505210476064788</v>
      </c>
      <c r="BT490" s="826">
        <v>2.7505210476064788</v>
      </c>
      <c r="BU490" s="826">
        <v>2.7505210476064788</v>
      </c>
      <c r="BV490" s="826">
        <v>2.7505210476064788</v>
      </c>
      <c r="BW490" s="826">
        <v>2.7505210476064788</v>
      </c>
      <c r="BX490" s="826">
        <v>2.7505210476064788</v>
      </c>
      <c r="BY490" s="826">
        <v>2.7505210476064788</v>
      </c>
      <c r="BZ490" s="826">
        <v>2.7505210476064788</v>
      </c>
      <c r="CA490" s="826">
        <v>2.7505210476064788</v>
      </c>
      <c r="CB490" s="826">
        <v>2.7505210476064788</v>
      </c>
      <c r="CC490" s="826">
        <v>2.7505210476064788</v>
      </c>
      <c r="CD490" s="826">
        <v>2.7505210476064788</v>
      </c>
      <c r="CE490" s="831">
        <v>2.7505210476064788</v>
      </c>
      <c r="CF490" s="831">
        <v>2.7505210476064788</v>
      </c>
      <c r="CG490" s="831">
        <v>2.7505210476064788</v>
      </c>
      <c r="CH490" s="831">
        <v>2.7505210476064788</v>
      </c>
      <c r="CI490" s="831">
        <v>2.7505210476064788</v>
      </c>
      <c r="CJ490" s="831">
        <v>2.7505210476064788</v>
      </c>
      <c r="CK490" s="831">
        <v>2.7505210476064788</v>
      </c>
      <c r="CL490" s="831">
        <v>2.7505210476064788</v>
      </c>
      <c r="CM490" s="831">
        <v>2.7505210476064788</v>
      </c>
      <c r="CN490" s="831">
        <v>2.7505210476064788</v>
      </c>
      <c r="CO490" s="831">
        <v>2.7505210476064788</v>
      </c>
      <c r="CP490" s="831">
        <v>2.7505210476064788</v>
      </c>
      <c r="CQ490" s="831">
        <v>2.7505210476064788</v>
      </c>
      <c r="CR490" s="831">
        <v>2.7505210476064788</v>
      </c>
      <c r="CS490" s="831">
        <v>2.7505210476064788</v>
      </c>
      <c r="CT490" s="831">
        <v>2.7505210476064788</v>
      </c>
      <c r="CU490" s="831">
        <v>2.7505210476064788</v>
      </c>
      <c r="CV490" s="831">
        <v>2.7505210476064788</v>
      </c>
      <c r="CW490" s="831">
        <v>2.7505210476064788</v>
      </c>
      <c r="CX490" s="831">
        <v>2.7505210476064788</v>
      </c>
      <c r="CY490" s="832">
        <v>2.7505210476064788</v>
      </c>
      <c r="CZ490" s="831"/>
      <c r="DA490" s="831"/>
      <c r="DB490" s="831"/>
      <c r="DC490" s="831"/>
      <c r="DD490" s="831"/>
      <c r="DE490" s="831"/>
      <c r="DF490" s="831"/>
      <c r="DG490" s="831"/>
      <c r="DH490" s="831"/>
      <c r="DI490" s="831"/>
      <c r="DJ490" s="831"/>
      <c r="DK490" s="831"/>
      <c r="DL490" s="831"/>
      <c r="DM490" s="831"/>
      <c r="DN490" s="831"/>
      <c r="DO490" s="831"/>
      <c r="DP490" s="831"/>
      <c r="DQ490" s="831"/>
      <c r="DR490" s="831"/>
      <c r="DS490" s="831"/>
      <c r="DT490" s="831"/>
      <c r="DU490" s="831"/>
      <c r="DV490" s="831"/>
      <c r="DW490" s="826"/>
    </row>
    <row r="491" spans="2:127" x14ac:dyDescent="0.2">
      <c r="B491" s="694"/>
      <c r="C491" s="695"/>
      <c r="D491" s="696"/>
      <c r="E491" s="697"/>
      <c r="F491" s="697"/>
      <c r="G491" s="696"/>
      <c r="H491" s="697"/>
      <c r="I491" s="697"/>
      <c r="J491" s="697"/>
      <c r="K491" s="697"/>
      <c r="L491" s="697"/>
      <c r="M491" s="697"/>
      <c r="N491" s="697"/>
      <c r="O491" s="697"/>
      <c r="P491" s="697"/>
      <c r="Q491" s="697"/>
      <c r="R491" s="698"/>
      <c r="S491" s="697"/>
      <c r="T491" s="697"/>
      <c r="U491" s="707" t="s">
        <v>497</v>
      </c>
      <c r="V491" s="708" t="s">
        <v>124</v>
      </c>
      <c r="W491" s="779" t="s">
        <v>498</v>
      </c>
      <c r="X491" s="826">
        <v>611.5344794930802</v>
      </c>
      <c r="Y491" s="826">
        <v>603.50947949308022</v>
      </c>
      <c r="Z491" s="826">
        <v>606.10947949308024</v>
      </c>
      <c r="AA491" s="826">
        <v>608.70947949308015</v>
      </c>
      <c r="AB491" s="826">
        <v>611.30947949308018</v>
      </c>
      <c r="AC491" s="826">
        <v>613.9094794930802</v>
      </c>
      <c r="AD491" s="826">
        <v>616.50947949308022</v>
      </c>
      <c r="AE491" s="826">
        <v>619.10947949308024</v>
      </c>
      <c r="AF491" s="826">
        <v>621.70947949308015</v>
      </c>
      <c r="AG491" s="826">
        <v>624.30947949308018</v>
      </c>
      <c r="AH491" s="826">
        <v>626.9094794930802</v>
      </c>
      <c r="AI491" s="826">
        <v>629.50947949308022</v>
      </c>
      <c r="AJ491" s="826">
        <v>632.10947949308013</v>
      </c>
      <c r="AK491" s="826">
        <v>634.70947949308015</v>
      </c>
      <c r="AL491" s="826">
        <v>637.30947949308018</v>
      </c>
      <c r="AM491" s="826">
        <v>750.74110234681143</v>
      </c>
      <c r="AN491" s="826">
        <v>753.34110234681145</v>
      </c>
      <c r="AO491" s="826">
        <v>755.94110234681148</v>
      </c>
      <c r="AP491" s="826">
        <v>758.5411023468115</v>
      </c>
      <c r="AQ491" s="826">
        <v>761.14110234681141</v>
      </c>
      <c r="AR491" s="826">
        <v>763.74110234681143</v>
      </c>
      <c r="AS491" s="826">
        <v>766.34110234681145</v>
      </c>
      <c r="AT491" s="826">
        <v>768.94110234681148</v>
      </c>
      <c r="AU491" s="826">
        <v>771.5411023468115</v>
      </c>
      <c r="AV491" s="826">
        <v>774.14110234681141</v>
      </c>
      <c r="AW491" s="826">
        <v>175.83162285373126</v>
      </c>
      <c r="AX491" s="826">
        <v>175.83162285373126</v>
      </c>
      <c r="AY491" s="826">
        <v>175.83162285373126</v>
      </c>
      <c r="AZ491" s="826">
        <v>175.83162285373126</v>
      </c>
      <c r="BA491" s="826">
        <v>175.83162285373126</v>
      </c>
      <c r="BB491" s="826">
        <v>286.66324570746252</v>
      </c>
      <c r="BC491" s="826">
        <v>286.66324570746252</v>
      </c>
      <c r="BD491" s="826">
        <v>286.66324570746252</v>
      </c>
      <c r="BE491" s="826">
        <v>286.66324570746252</v>
      </c>
      <c r="BF491" s="826">
        <v>286.66324570746252</v>
      </c>
      <c r="BG491" s="826">
        <v>286.66324570746252</v>
      </c>
      <c r="BH491" s="826">
        <v>286.66324570746252</v>
      </c>
      <c r="BI491" s="826">
        <v>286.66324570746252</v>
      </c>
      <c r="BJ491" s="826">
        <v>286.66324570746252</v>
      </c>
      <c r="BK491" s="826">
        <v>286.66324570746252</v>
      </c>
      <c r="BL491" s="826">
        <v>175.83162285373126</v>
      </c>
      <c r="BM491" s="826">
        <v>175.83162285373126</v>
      </c>
      <c r="BN491" s="826">
        <v>175.83162285373126</v>
      </c>
      <c r="BO491" s="826">
        <v>175.83162285373126</v>
      </c>
      <c r="BP491" s="826">
        <v>175.83162285373126</v>
      </c>
      <c r="BQ491" s="826">
        <v>286.66324570746252</v>
      </c>
      <c r="BR491" s="826">
        <v>286.66324570746252</v>
      </c>
      <c r="BS491" s="826">
        <v>286.66324570746252</v>
      </c>
      <c r="BT491" s="826">
        <v>286.66324570746252</v>
      </c>
      <c r="BU491" s="826">
        <v>286.66324570746252</v>
      </c>
      <c r="BV491" s="826">
        <v>286.66324570746252</v>
      </c>
      <c r="BW491" s="826">
        <v>286.66324570746252</v>
      </c>
      <c r="BX491" s="826">
        <v>286.66324570746252</v>
      </c>
      <c r="BY491" s="826">
        <v>286.66324570746252</v>
      </c>
      <c r="BZ491" s="826">
        <v>286.66324570746252</v>
      </c>
      <c r="CA491" s="826">
        <v>175.83162285373126</v>
      </c>
      <c r="CB491" s="826">
        <v>175.83162285373126</v>
      </c>
      <c r="CC491" s="826">
        <v>175.83162285373126</v>
      </c>
      <c r="CD491" s="826">
        <v>175.83162285373126</v>
      </c>
      <c r="CE491" s="831">
        <v>175.83162285373126</v>
      </c>
      <c r="CF491" s="831">
        <v>286.66324570746252</v>
      </c>
      <c r="CG491" s="831">
        <v>286.66324570746252</v>
      </c>
      <c r="CH491" s="831">
        <v>286.66324570746252</v>
      </c>
      <c r="CI491" s="831">
        <v>286.66324570746252</v>
      </c>
      <c r="CJ491" s="831">
        <v>286.66324570746252</v>
      </c>
      <c r="CK491" s="831">
        <v>286.66324570746252</v>
      </c>
      <c r="CL491" s="831">
        <v>286.66324570746252</v>
      </c>
      <c r="CM491" s="831">
        <v>286.66324570746252</v>
      </c>
      <c r="CN491" s="831">
        <v>286.66324570746252</v>
      </c>
      <c r="CO491" s="831">
        <v>286.66324570746252</v>
      </c>
      <c r="CP491" s="831">
        <v>175.83162285373126</v>
      </c>
      <c r="CQ491" s="831">
        <v>175.83162285373126</v>
      </c>
      <c r="CR491" s="831">
        <v>175.83162285373126</v>
      </c>
      <c r="CS491" s="831">
        <v>175.83162285373126</v>
      </c>
      <c r="CT491" s="831">
        <v>175.83162285373126</v>
      </c>
      <c r="CU491" s="831">
        <v>286.66324570746252</v>
      </c>
      <c r="CV491" s="831">
        <v>286.66324570746252</v>
      </c>
      <c r="CW491" s="831">
        <v>286.66324570746252</v>
      </c>
      <c r="CX491" s="831">
        <v>286.66324570746252</v>
      </c>
      <c r="CY491" s="832">
        <v>286.66324570746252</v>
      </c>
      <c r="CZ491" s="831"/>
      <c r="DA491" s="831"/>
      <c r="DB491" s="831"/>
      <c r="DC491" s="831"/>
      <c r="DD491" s="831"/>
      <c r="DE491" s="831"/>
      <c r="DF491" s="831"/>
      <c r="DG491" s="831"/>
      <c r="DH491" s="831"/>
      <c r="DI491" s="831"/>
      <c r="DJ491" s="831"/>
      <c r="DK491" s="831"/>
      <c r="DL491" s="831"/>
      <c r="DM491" s="831"/>
      <c r="DN491" s="831"/>
      <c r="DO491" s="831"/>
      <c r="DP491" s="831"/>
      <c r="DQ491" s="831"/>
      <c r="DR491" s="831"/>
      <c r="DS491" s="831"/>
      <c r="DT491" s="831"/>
      <c r="DU491" s="831"/>
      <c r="DV491" s="831"/>
      <c r="DW491" s="826"/>
    </row>
    <row r="492" spans="2:127" x14ac:dyDescent="0.2">
      <c r="B492" s="699"/>
      <c r="C492" s="700"/>
      <c r="D492" s="701"/>
      <c r="E492" s="701"/>
      <c r="F492" s="701"/>
      <c r="G492" s="701"/>
      <c r="H492" s="701"/>
      <c r="I492" s="701"/>
      <c r="J492" s="701"/>
      <c r="K492" s="701"/>
      <c r="L492" s="701"/>
      <c r="M492" s="701"/>
      <c r="N492" s="701"/>
      <c r="O492" s="701"/>
      <c r="P492" s="701"/>
      <c r="Q492" s="701"/>
      <c r="R492" s="702"/>
      <c r="S492" s="701"/>
      <c r="T492" s="701"/>
      <c r="U492" s="707" t="s">
        <v>499</v>
      </c>
      <c r="V492" s="708" t="s">
        <v>124</v>
      </c>
      <c r="W492" s="779" t="s">
        <v>498</v>
      </c>
      <c r="X492" s="826"/>
      <c r="Y492" s="826"/>
      <c r="Z492" s="826"/>
      <c r="AA492" s="826"/>
      <c r="AB492" s="826"/>
      <c r="AC492" s="826"/>
      <c r="AD492" s="826"/>
      <c r="AE492" s="826"/>
      <c r="AF492" s="826"/>
      <c r="AG492" s="826"/>
      <c r="AH492" s="826"/>
      <c r="AI492" s="826"/>
      <c r="AJ492" s="826"/>
      <c r="AK492" s="826"/>
      <c r="AL492" s="826"/>
      <c r="AM492" s="826"/>
      <c r="AN492" s="826"/>
      <c r="AO492" s="826"/>
      <c r="AP492" s="826"/>
      <c r="AQ492" s="826"/>
      <c r="AR492" s="826"/>
      <c r="AS492" s="826"/>
      <c r="AT492" s="826"/>
      <c r="AU492" s="826"/>
      <c r="AV492" s="826"/>
      <c r="AW492" s="826"/>
      <c r="AX492" s="826"/>
      <c r="AY492" s="826"/>
      <c r="AZ492" s="826"/>
      <c r="BA492" s="826"/>
      <c r="BB492" s="826"/>
      <c r="BC492" s="826"/>
      <c r="BD492" s="826"/>
      <c r="BE492" s="826"/>
      <c r="BF492" s="826"/>
      <c r="BG492" s="826"/>
      <c r="BH492" s="826"/>
      <c r="BI492" s="826"/>
      <c r="BJ492" s="826"/>
      <c r="BK492" s="826"/>
      <c r="BL492" s="826"/>
      <c r="BM492" s="826"/>
      <c r="BN492" s="826"/>
      <c r="BO492" s="826"/>
      <c r="BP492" s="826"/>
      <c r="BQ492" s="826"/>
      <c r="BR492" s="826"/>
      <c r="BS492" s="826"/>
      <c r="BT492" s="826"/>
      <c r="BU492" s="826"/>
      <c r="BV492" s="826"/>
      <c r="BW492" s="826"/>
      <c r="BX492" s="826"/>
      <c r="BY492" s="826"/>
      <c r="BZ492" s="826"/>
      <c r="CA492" s="826"/>
      <c r="CB492" s="826"/>
      <c r="CC492" s="826"/>
      <c r="CD492" s="826"/>
      <c r="CE492" s="831"/>
      <c r="CF492" s="831"/>
      <c r="CG492" s="831"/>
      <c r="CH492" s="831"/>
      <c r="CI492" s="831"/>
      <c r="CJ492" s="831"/>
      <c r="CK492" s="831"/>
      <c r="CL492" s="831"/>
      <c r="CM492" s="831"/>
      <c r="CN492" s="831"/>
      <c r="CO492" s="831"/>
      <c r="CP492" s="831"/>
      <c r="CQ492" s="831"/>
      <c r="CR492" s="831"/>
      <c r="CS492" s="831"/>
      <c r="CT492" s="831"/>
      <c r="CU492" s="831"/>
      <c r="CV492" s="831"/>
      <c r="CW492" s="831"/>
      <c r="CX492" s="831"/>
      <c r="CY492" s="832"/>
      <c r="CZ492" s="831"/>
      <c r="DA492" s="831"/>
      <c r="DB492" s="831"/>
      <c r="DC492" s="831"/>
      <c r="DD492" s="831"/>
      <c r="DE492" s="831"/>
      <c r="DF492" s="831"/>
      <c r="DG492" s="831"/>
      <c r="DH492" s="831"/>
      <c r="DI492" s="831"/>
      <c r="DJ492" s="831"/>
      <c r="DK492" s="831"/>
      <c r="DL492" s="831"/>
      <c r="DM492" s="831"/>
      <c r="DN492" s="831"/>
      <c r="DO492" s="831"/>
      <c r="DP492" s="831"/>
      <c r="DQ492" s="831"/>
      <c r="DR492" s="831"/>
      <c r="DS492" s="831"/>
      <c r="DT492" s="831"/>
      <c r="DU492" s="831"/>
      <c r="DV492" s="831"/>
      <c r="DW492" s="826"/>
    </row>
    <row r="493" spans="2:127" x14ac:dyDescent="0.2">
      <c r="B493" s="699"/>
      <c r="C493" s="700"/>
      <c r="D493" s="701"/>
      <c r="E493" s="701"/>
      <c r="F493" s="701"/>
      <c r="G493" s="701"/>
      <c r="H493" s="701"/>
      <c r="I493" s="701"/>
      <c r="J493" s="701"/>
      <c r="K493" s="701"/>
      <c r="L493" s="701"/>
      <c r="M493" s="701"/>
      <c r="N493" s="701"/>
      <c r="O493" s="701"/>
      <c r="P493" s="701"/>
      <c r="Q493" s="701"/>
      <c r="R493" s="702"/>
      <c r="S493" s="701"/>
      <c r="T493" s="701"/>
      <c r="U493" s="707" t="s">
        <v>772</v>
      </c>
      <c r="V493" s="708" t="s">
        <v>124</v>
      </c>
      <c r="W493" s="779" t="s">
        <v>498</v>
      </c>
      <c r="X493" s="826">
        <v>22.015241261750891</v>
      </c>
      <c r="Y493" s="826">
        <v>43.741582523501776</v>
      </c>
      <c r="Z493" s="826">
        <v>65.56152378525266</v>
      </c>
      <c r="AA493" s="826">
        <v>87.475065047003554</v>
      </c>
      <c r="AB493" s="826">
        <v>109.48220630875444</v>
      </c>
      <c r="AC493" s="826">
        <v>131.58294757050533</v>
      </c>
      <c r="AD493" s="826">
        <v>153.7772888322562</v>
      </c>
      <c r="AE493" s="826">
        <v>176.06523009400709</v>
      </c>
      <c r="AF493" s="826">
        <v>198.44677135575799</v>
      </c>
      <c r="AG493" s="826">
        <v>198.44677135575799</v>
      </c>
      <c r="AH493" s="826">
        <v>198.44677135575799</v>
      </c>
      <c r="AI493" s="826">
        <v>198.44677135575799</v>
      </c>
      <c r="AJ493" s="826">
        <v>198.44677135575799</v>
      </c>
      <c r="AK493" s="826">
        <v>198.44677135575799</v>
      </c>
      <c r="AL493" s="826">
        <v>198.44677135575799</v>
      </c>
      <c r="AM493" s="826">
        <v>198.44677135575799</v>
      </c>
      <c r="AN493" s="826">
        <v>198.44677135575799</v>
      </c>
      <c r="AO493" s="826">
        <v>198.44677135575799</v>
      </c>
      <c r="AP493" s="826">
        <v>198.44677135575799</v>
      </c>
      <c r="AQ493" s="826">
        <v>198.44677135575799</v>
      </c>
      <c r="AR493" s="826">
        <v>198.44677135575799</v>
      </c>
      <c r="AS493" s="826">
        <v>198.44677135575799</v>
      </c>
      <c r="AT493" s="826">
        <v>198.44677135575799</v>
      </c>
      <c r="AU493" s="826">
        <v>198.44677135575799</v>
      </c>
      <c r="AV493" s="826">
        <v>198.44677135575799</v>
      </c>
      <c r="AW493" s="826">
        <v>198.44677135575799</v>
      </c>
      <c r="AX493" s="826">
        <v>198.44677135575799</v>
      </c>
      <c r="AY493" s="826">
        <v>198.44677135575799</v>
      </c>
      <c r="AZ493" s="826">
        <v>198.44677135575799</v>
      </c>
      <c r="BA493" s="826">
        <v>198.44677135575799</v>
      </c>
      <c r="BB493" s="826">
        <v>198.44677135575799</v>
      </c>
      <c r="BC493" s="826">
        <v>198.44677135575799</v>
      </c>
      <c r="BD493" s="826">
        <v>198.44677135575799</v>
      </c>
      <c r="BE493" s="826">
        <v>198.44677135575799</v>
      </c>
      <c r="BF493" s="826">
        <v>198.44677135575799</v>
      </c>
      <c r="BG493" s="826">
        <v>198.44677135575799</v>
      </c>
      <c r="BH493" s="826">
        <v>198.44677135575799</v>
      </c>
      <c r="BI493" s="826">
        <v>198.44677135575799</v>
      </c>
      <c r="BJ493" s="826">
        <v>198.44677135575799</v>
      </c>
      <c r="BK493" s="826">
        <v>198.44677135575799</v>
      </c>
      <c r="BL493" s="826">
        <v>198.44677135575799</v>
      </c>
      <c r="BM493" s="826">
        <v>198.44677135575799</v>
      </c>
      <c r="BN493" s="826">
        <v>198.44677135575799</v>
      </c>
      <c r="BO493" s="826">
        <v>198.44677135575799</v>
      </c>
      <c r="BP493" s="826">
        <v>198.44677135575799</v>
      </c>
      <c r="BQ493" s="826">
        <v>198.44677135575799</v>
      </c>
      <c r="BR493" s="826">
        <v>198.44677135575799</v>
      </c>
      <c r="BS493" s="826">
        <v>198.44677135575799</v>
      </c>
      <c r="BT493" s="826">
        <v>198.44677135575799</v>
      </c>
      <c r="BU493" s="826">
        <v>198.44677135575799</v>
      </c>
      <c r="BV493" s="826">
        <v>198.44677135575799</v>
      </c>
      <c r="BW493" s="826">
        <v>198.44677135575799</v>
      </c>
      <c r="BX493" s="826">
        <v>198.44677135575799</v>
      </c>
      <c r="BY493" s="826">
        <v>198.44677135575799</v>
      </c>
      <c r="BZ493" s="826">
        <v>198.44677135575799</v>
      </c>
      <c r="CA493" s="826">
        <v>198.44677135575799</v>
      </c>
      <c r="CB493" s="826">
        <v>198.44677135575799</v>
      </c>
      <c r="CC493" s="826">
        <v>198.44677135575799</v>
      </c>
      <c r="CD493" s="826">
        <v>198.44677135575799</v>
      </c>
      <c r="CE493" s="826">
        <v>198.44677135575799</v>
      </c>
      <c r="CF493" s="826">
        <v>198.44677135575799</v>
      </c>
      <c r="CG493" s="826">
        <v>198.44677135575799</v>
      </c>
      <c r="CH493" s="826">
        <v>198.44677135575799</v>
      </c>
      <c r="CI493" s="826">
        <v>198.44677135575799</v>
      </c>
      <c r="CJ493" s="826">
        <v>198.44677135575799</v>
      </c>
      <c r="CK493" s="826">
        <v>198.44677135575799</v>
      </c>
      <c r="CL493" s="826">
        <v>198.44677135575799</v>
      </c>
      <c r="CM493" s="826">
        <v>198.44677135575799</v>
      </c>
      <c r="CN493" s="826">
        <v>198.44677135575799</v>
      </c>
      <c r="CO493" s="826">
        <v>198.44677135575799</v>
      </c>
      <c r="CP493" s="826">
        <v>198.44677135575799</v>
      </c>
      <c r="CQ493" s="826">
        <v>198.44677135575799</v>
      </c>
      <c r="CR493" s="826">
        <v>198.44677135575799</v>
      </c>
      <c r="CS493" s="826">
        <v>198.44677135575799</v>
      </c>
      <c r="CT493" s="826">
        <v>198.44677135575799</v>
      </c>
      <c r="CU493" s="826">
        <v>198.44677135575799</v>
      </c>
      <c r="CV493" s="826">
        <v>198.44677135575799</v>
      </c>
      <c r="CW493" s="826">
        <v>198.44677135575799</v>
      </c>
      <c r="CX493" s="826">
        <v>198.44677135575799</v>
      </c>
      <c r="CY493" s="826">
        <v>198.44677135575799</v>
      </c>
      <c r="CZ493" s="831"/>
      <c r="DA493" s="831"/>
      <c r="DB493" s="831"/>
      <c r="DC493" s="831"/>
      <c r="DD493" s="831"/>
      <c r="DE493" s="831"/>
      <c r="DF493" s="831"/>
      <c r="DG493" s="831"/>
      <c r="DH493" s="831"/>
      <c r="DI493" s="831"/>
      <c r="DJ493" s="831"/>
      <c r="DK493" s="831"/>
      <c r="DL493" s="831"/>
      <c r="DM493" s="831"/>
      <c r="DN493" s="831"/>
      <c r="DO493" s="831"/>
      <c r="DP493" s="831"/>
      <c r="DQ493" s="831"/>
      <c r="DR493" s="831"/>
      <c r="DS493" s="831"/>
      <c r="DT493" s="831"/>
      <c r="DU493" s="831"/>
      <c r="DV493" s="831"/>
      <c r="DW493" s="826"/>
    </row>
    <row r="494" spans="2:127" x14ac:dyDescent="0.2">
      <c r="B494" s="703"/>
      <c r="C494" s="827"/>
      <c r="D494" s="809"/>
      <c r="E494" s="809"/>
      <c r="F494" s="809"/>
      <c r="G494" s="809"/>
      <c r="H494" s="809"/>
      <c r="I494" s="809"/>
      <c r="J494" s="809"/>
      <c r="K494" s="809"/>
      <c r="L494" s="809"/>
      <c r="M494" s="809"/>
      <c r="N494" s="809"/>
      <c r="O494" s="809"/>
      <c r="P494" s="809"/>
      <c r="Q494" s="809"/>
      <c r="R494" s="828"/>
      <c r="S494" s="809"/>
      <c r="T494" s="809"/>
      <c r="U494" s="707" t="s">
        <v>500</v>
      </c>
      <c r="V494" s="708" t="s">
        <v>124</v>
      </c>
      <c r="W494" s="709" t="s">
        <v>498</v>
      </c>
      <c r="X494" s="826"/>
      <c r="Y494" s="826">
        <v>50</v>
      </c>
      <c r="Z494" s="826">
        <v>50</v>
      </c>
      <c r="AA494" s="826">
        <v>50</v>
      </c>
      <c r="AB494" s="826">
        <v>50</v>
      </c>
      <c r="AC494" s="826">
        <v>50</v>
      </c>
      <c r="AD494" s="826">
        <v>50</v>
      </c>
      <c r="AE494" s="826">
        <v>50</v>
      </c>
      <c r="AF494" s="826">
        <v>50</v>
      </c>
      <c r="AG494" s="826">
        <v>50</v>
      </c>
      <c r="AH494" s="826">
        <v>50</v>
      </c>
      <c r="AI494" s="826">
        <v>50</v>
      </c>
      <c r="AJ494" s="826">
        <v>50</v>
      </c>
      <c r="AK494" s="826">
        <v>50</v>
      </c>
      <c r="AL494" s="826">
        <v>50</v>
      </c>
      <c r="AM494" s="826">
        <v>50</v>
      </c>
      <c r="AN494" s="826">
        <v>50</v>
      </c>
      <c r="AO494" s="826">
        <v>50</v>
      </c>
      <c r="AP494" s="826">
        <v>50</v>
      </c>
      <c r="AQ494" s="826">
        <v>50</v>
      </c>
      <c r="AR494" s="826">
        <v>50</v>
      </c>
      <c r="AS494" s="826">
        <v>50</v>
      </c>
      <c r="AT494" s="826">
        <v>50</v>
      </c>
      <c r="AU494" s="826">
        <v>50</v>
      </c>
      <c r="AV494" s="826">
        <v>50</v>
      </c>
      <c r="AW494" s="826">
        <v>50</v>
      </c>
      <c r="AX494" s="826">
        <v>50</v>
      </c>
      <c r="AY494" s="826">
        <v>50</v>
      </c>
      <c r="AZ494" s="826">
        <v>50</v>
      </c>
      <c r="BA494" s="826">
        <v>50</v>
      </c>
      <c r="BB494" s="826">
        <v>50</v>
      </c>
      <c r="BC494" s="826">
        <v>50</v>
      </c>
      <c r="BD494" s="826">
        <v>50</v>
      </c>
      <c r="BE494" s="826">
        <v>50</v>
      </c>
      <c r="BF494" s="826">
        <v>50</v>
      </c>
      <c r="BG494" s="826">
        <v>50</v>
      </c>
      <c r="BH494" s="826">
        <v>50</v>
      </c>
      <c r="BI494" s="826">
        <v>50</v>
      </c>
      <c r="BJ494" s="826">
        <v>50</v>
      </c>
      <c r="BK494" s="826">
        <v>50</v>
      </c>
      <c r="BL494" s="826">
        <v>50</v>
      </c>
      <c r="BM494" s="826">
        <v>50</v>
      </c>
      <c r="BN494" s="826">
        <v>50</v>
      </c>
      <c r="BO494" s="826">
        <v>50</v>
      </c>
      <c r="BP494" s="826">
        <v>50</v>
      </c>
      <c r="BQ494" s="826">
        <v>50</v>
      </c>
      <c r="BR494" s="826">
        <v>50</v>
      </c>
      <c r="BS494" s="826">
        <v>50</v>
      </c>
      <c r="BT494" s="826">
        <v>50</v>
      </c>
      <c r="BU494" s="826">
        <v>50</v>
      </c>
      <c r="BV494" s="826">
        <v>50</v>
      </c>
      <c r="BW494" s="826">
        <v>50</v>
      </c>
      <c r="BX494" s="826">
        <v>50</v>
      </c>
      <c r="BY494" s="826">
        <v>50</v>
      </c>
      <c r="BZ494" s="826">
        <v>50</v>
      </c>
      <c r="CA494" s="826">
        <v>50</v>
      </c>
      <c r="CB494" s="826">
        <v>50</v>
      </c>
      <c r="CC494" s="826">
        <v>50</v>
      </c>
      <c r="CD494" s="826">
        <v>50</v>
      </c>
      <c r="CE494" s="831">
        <v>50</v>
      </c>
      <c r="CF494" s="831">
        <v>50</v>
      </c>
      <c r="CG494" s="831">
        <v>50</v>
      </c>
      <c r="CH494" s="831">
        <v>50</v>
      </c>
      <c r="CI494" s="831">
        <v>50</v>
      </c>
      <c r="CJ494" s="831">
        <v>50</v>
      </c>
      <c r="CK494" s="831">
        <v>50</v>
      </c>
      <c r="CL494" s="831">
        <v>50</v>
      </c>
      <c r="CM494" s="831">
        <v>50</v>
      </c>
      <c r="CN494" s="831">
        <v>50</v>
      </c>
      <c r="CO494" s="831">
        <v>50</v>
      </c>
      <c r="CP494" s="831">
        <v>50</v>
      </c>
      <c r="CQ494" s="831">
        <v>50</v>
      </c>
      <c r="CR494" s="831">
        <v>50</v>
      </c>
      <c r="CS494" s="831">
        <v>50</v>
      </c>
      <c r="CT494" s="831">
        <v>50</v>
      </c>
      <c r="CU494" s="831">
        <v>50</v>
      </c>
      <c r="CV494" s="831">
        <v>50</v>
      </c>
      <c r="CW494" s="831">
        <v>50</v>
      </c>
      <c r="CX494" s="831">
        <v>50</v>
      </c>
      <c r="CY494" s="832">
        <v>50</v>
      </c>
      <c r="CZ494" s="831"/>
      <c r="DA494" s="831"/>
      <c r="DB494" s="831"/>
      <c r="DC494" s="831"/>
      <c r="DD494" s="831"/>
      <c r="DE494" s="831"/>
      <c r="DF494" s="831"/>
      <c r="DG494" s="831"/>
      <c r="DH494" s="831"/>
      <c r="DI494" s="831"/>
      <c r="DJ494" s="831"/>
      <c r="DK494" s="831"/>
      <c r="DL494" s="831"/>
      <c r="DM494" s="831"/>
      <c r="DN494" s="831"/>
      <c r="DO494" s="831"/>
      <c r="DP494" s="831"/>
      <c r="DQ494" s="831"/>
      <c r="DR494" s="831"/>
      <c r="DS494" s="831"/>
      <c r="DT494" s="831"/>
      <c r="DU494" s="831"/>
      <c r="DV494" s="831"/>
      <c r="DW494" s="826"/>
    </row>
    <row r="495" spans="2:127" x14ac:dyDescent="0.2">
      <c r="B495" s="704"/>
      <c r="C495" s="705"/>
      <c r="D495" s="651"/>
      <c r="E495" s="651"/>
      <c r="F495" s="651"/>
      <c r="G495" s="651"/>
      <c r="H495" s="651"/>
      <c r="I495" s="651"/>
      <c r="J495" s="651"/>
      <c r="K495" s="651"/>
      <c r="L495" s="651"/>
      <c r="M495" s="651"/>
      <c r="N495" s="651"/>
      <c r="O495" s="651"/>
      <c r="P495" s="651"/>
      <c r="Q495" s="651"/>
      <c r="R495" s="706"/>
      <c r="S495" s="651"/>
      <c r="T495" s="651"/>
      <c r="U495" s="707" t="s">
        <v>501</v>
      </c>
      <c r="V495" s="708" t="s">
        <v>124</v>
      </c>
      <c r="W495" s="709" t="s">
        <v>498</v>
      </c>
      <c r="X495" s="826"/>
      <c r="Y495" s="826"/>
      <c r="Z495" s="826"/>
      <c r="AA495" s="826"/>
      <c r="AB495" s="826"/>
      <c r="AC495" s="826"/>
      <c r="AD495" s="826"/>
      <c r="AE495" s="826"/>
      <c r="AF495" s="826"/>
      <c r="AG495" s="826"/>
      <c r="AH495" s="826"/>
      <c r="AI495" s="826"/>
      <c r="AJ495" s="826"/>
      <c r="AK495" s="826"/>
      <c r="AL495" s="826"/>
      <c r="AM495" s="826"/>
      <c r="AN495" s="826"/>
      <c r="AO495" s="826"/>
      <c r="AP495" s="826"/>
      <c r="AQ495" s="826"/>
      <c r="AR495" s="826"/>
      <c r="AS495" s="826"/>
      <c r="AT495" s="826"/>
      <c r="AU495" s="826"/>
      <c r="AV495" s="826"/>
      <c r="AW495" s="826"/>
      <c r="AX495" s="826"/>
      <c r="AY495" s="826"/>
      <c r="AZ495" s="826"/>
      <c r="BA495" s="826"/>
      <c r="BB495" s="826"/>
      <c r="BC495" s="826"/>
      <c r="BD495" s="826"/>
      <c r="BE495" s="826"/>
      <c r="BF495" s="826"/>
      <c r="BG495" s="826"/>
      <c r="BH495" s="826"/>
      <c r="BI495" s="826"/>
      <c r="BJ495" s="826"/>
      <c r="BK495" s="826"/>
      <c r="BL495" s="826"/>
      <c r="BM495" s="826"/>
      <c r="BN495" s="826"/>
      <c r="BO495" s="826"/>
      <c r="BP495" s="826"/>
      <c r="BQ495" s="826"/>
      <c r="BR495" s="826"/>
      <c r="BS495" s="826"/>
      <c r="BT495" s="826"/>
      <c r="BU495" s="826"/>
      <c r="BV495" s="826"/>
      <c r="BW495" s="826"/>
      <c r="BX495" s="826"/>
      <c r="BY495" s="826"/>
      <c r="BZ495" s="826"/>
      <c r="CA495" s="826"/>
      <c r="CB495" s="826"/>
      <c r="CC495" s="826"/>
      <c r="CD495" s="826"/>
      <c r="CE495" s="826"/>
      <c r="CF495" s="826"/>
      <c r="CG495" s="826"/>
      <c r="CH495" s="826"/>
      <c r="CI495" s="826"/>
      <c r="CJ495" s="826"/>
      <c r="CK495" s="826"/>
      <c r="CL495" s="826"/>
      <c r="CM495" s="826"/>
      <c r="CN495" s="826"/>
      <c r="CO495" s="826"/>
      <c r="CP495" s="826"/>
      <c r="CQ495" s="826"/>
      <c r="CR495" s="826"/>
      <c r="CS495" s="826"/>
      <c r="CT495" s="826"/>
      <c r="CU495" s="826"/>
      <c r="CV495" s="826"/>
      <c r="CW495" s="826"/>
      <c r="CX495" s="826"/>
      <c r="CY495" s="832"/>
      <c r="CZ495" s="831"/>
      <c r="DA495" s="826"/>
      <c r="DB495" s="826"/>
      <c r="DC495" s="826"/>
      <c r="DD495" s="826"/>
      <c r="DE495" s="826"/>
      <c r="DF495" s="826"/>
      <c r="DG495" s="826"/>
      <c r="DH495" s="826"/>
      <c r="DI495" s="826"/>
      <c r="DJ495" s="826"/>
      <c r="DK495" s="826"/>
      <c r="DL495" s="826"/>
      <c r="DM495" s="826"/>
      <c r="DN495" s="826"/>
      <c r="DO495" s="826"/>
      <c r="DP495" s="826"/>
      <c r="DQ495" s="826"/>
      <c r="DR495" s="826"/>
      <c r="DS495" s="826"/>
      <c r="DT495" s="826"/>
      <c r="DU495" s="826"/>
      <c r="DV495" s="826"/>
      <c r="DW495" s="826"/>
    </row>
    <row r="496" spans="2:127" x14ac:dyDescent="0.2">
      <c r="B496" s="704"/>
      <c r="C496" s="705"/>
      <c r="D496" s="651"/>
      <c r="E496" s="651"/>
      <c r="F496" s="651"/>
      <c r="G496" s="651"/>
      <c r="H496" s="651"/>
      <c r="I496" s="651"/>
      <c r="J496" s="651"/>
      <c r="K496" s="651"/>
      <c r="L496" s="651"/>
      <c r="M496" s="651"/>
      <c r="N496" s="651"/>
      <c r="O496" s="651"/>
      <c r="P496" s="651"/>
      <c r="Q496" s="651"/>
      <c r="R496" s="706"/>
      <c r="S496" s="651"/>
      <c r="T496" s="651"/>
      <c r="U496" s="710" t="s">
        <v>502</v>
      </c>
      <c r="V496" s="711" t="s">
        <v>124</v>
      </c>
      <c r="W496" s="709" t="s">
        <v>498</v>
      </c>
      <c r="X496" s="826"/>
      <c r="Y496" s="826"/>
      <c r="Z496" s="826"/>
      <c r="AA496" s="826"/>
      <c r="AB496" s="826"/>
      <c r="AC496" s="826"/>
      <c r="AD496" s="826"/>
      <c r="AE496" s="826"/>
      <c r="AF496" s="826"/>
      <c r="AG496" s="826"/>
      <c r="AH496" s="826"/>
      <c r="AI496" s="826"/>
      <c r="AJ496" s="826"/>
      <c r="AK496" s="826"/>
      <c r="AL496" s="826"/>
      <c r="AM496" s="826"/>
      <c r="AN496" s="826"/>
      <c r="AO496" s="826"/>
      <c r="AP496" s="826"/>
      <c r="AQ496" s="826"/>
      <c r="AR496" s="826"/>
      <c r="AS496" s="826"/>
      <c r="AT496" s="826"/>
      <c r="AU496" s="826"/>
      <c r="AV496" s="826"/>
      <c r="AW496" s="826"/>
      <c r="AX496" s="826"/>
      <c r="AY496" s="826"/>
      <c r="AZ496" s="826"/>
      <c r="BA496" s="826"/>
      <c r="BB496" s="826"/>
      <c r="BC496" s="826"/>
      <c r="BD496" s="826"/>
      <c r="BE496" s="826"/>
      <c r="BF496" s="826"/>
      <c r="BG496" s="826"/>
      <c r="BH496" s="826"/>
      <c r="BI496" s="826"/>
      <c r="BJ496" s="826"/>
      <c r="BK496" s="826"/>
      <c r="BL496" s="826"/>
      <c r="BM496" s="826"/>
      <c r="BN496" s="826"/>
      <c r="BO496" s="826"/>
      <c r="BP496" s="826"/>
      <c r="BQ496" s="826"/>
      <c r="BR496" s="826"/>
      <c r="BS496" s="826"/>
      <c r="BT496" s="826"/>
      <c r="BU496" s="826"/>
      <c r="BV496" s="826"/>
      <c r="BW496" s="826"/>
      <c r="BX496" s="826"/>
      <c r="BY496" s="826"/>
      <c r="BZ496" s="826"/>
      <c r="CA496" s="826"/>
      <c r="CB496" s="826"/>
      <c r="CC496" s="826"/>
      <c r="CD496" s="826"/>
      <c r="CE496" s="826"/>
      <c r="CF496" s="826"/>
      <c r="CG496" s="826"/>
      <c r="CH496" s="826"/>
      <c r="CI496" s="826"/>
      <c r="CJ496" s="826"/>
      <c r="CK496" s="826"/>
      <c r="CL496" s="826"/>
      <c r="CM496" s="826"/>
      <c r="CN496" s="826"/>
      <c r="CO496" s="826"/>
      <c r="CP496" s="826"/>
      <c r="CQ496" s="826"/>
      <c r="CR496" s="826"/>
      <c r="CS496" s="826"/>
      <c r="CT496" s="826"/>
      <c r="CU496" s="826"/>
      <c r="CV496" s="826"/>
      <c r="CW496" s="826"/>
      <c r="CX496" s="826"/>
      <c r="CY496" s="832"/>
      <c r="CZ496" s="831"/>
      <c r="DA496" s="826"/>
      <c r="DB496" s="826"/>
      <c r="DC496" s="826"/>
      <c r="DD496" s="826"/>
      <c r="DE496" s="826"/>
      <c r="DF496" s="826"/>
      <c r="DG496" s="826"/>
      <c r="DH496" s="826"/>
      <c r="DI496" s="826"/>
      <c r="DJ496" s="826"/>
      <c r="DK496" s="826"/>
      <c r="DL496" s="826"/>
      <c r="DM496" s="826"/>
      <c r="DN496" s="826"/>
      <c r="DO496" s="826"/>
      <c r="DP496" s="826"/>
      <c r="DQ496" s="826"/>
      <c r="DR496" s="826"/>
      <c r="DS496" s="826"/>
      <c r="DT496" s="826"/>
      <c r="DU496" s="826"/>
      <c r="DV496" s="826"/>
      <c r="DW496" s="826"/>
    </row>
    <row r="497" spans="2:128" x14ac:dyDescent="0.2">
      <c r="B497" s="704"/>
      <c r="C497" s="705"/>
      <c r="D497" s="651"/>
      <c r="E497" s="651"/>
      <c r="F497" s="651"/>
      <c r="G497" s="651"/>
      <c r="H497" s="651"/>
      <c r="I497" s="651"/>
      <c r="J497" s="651"/>
      <c r="K497" s="651"/>
      <c r="L497" s="651"/>
      <c r="M497" s="651"/>
      <c r="N497" s="651"/>
      <c r="O497" s="651"/>
      <c r="P497" s="651"/>
      <c r="Q497" s="651"/>
      <c r="R497" s="706"/>
      <c r="S497" s="651"/>
      <c r="T497" s="651"/>
      <c r="U497" s="707" t="s">
        <v>503</v>
      </c>
      <c r="V497" s="708" t="s">
        <v>124</v>
      </c>
      <c r="W497" s="709" t="s">
        <v>498</v>
      </c>
      <c r="X497" s="826"/>
      <c r="Y497" s="826"/>
      <c r="Z497" s="826"/>
      <c r="AA497" s="826"/>
      <c r="AB497" s="826"/>
      <c r="AC497" s="826"/>
      <c r="AD497" s="826"/>
      <c r="AE497" s="826"/>
      <c r="AF497" s="826"/>
      <c r="AG497" s="826"/>
      <c r="AH497" s="826"/>
      <c r="AI497" s="826"/>
      <c r="AJ497" s="826"/>
      <c r="AK497" s="826"/>
      <c r="AL497" s="826"/>
      <c r="AM497" s="826"/>
      <c r="AN497" s="826"/>
      <c r="AO497" s="826"/>
      <c r="AP497" s="826"/>
      <c r="AQ497" s="826"/>
      <c r="AR497" s="826"/>
      <c r="AS497" s="826"/>
      <c r="AT497" s="826"/>
      <c r="AU497" s="826"/>
      <c r="AV497" s="826"/>
      <c r="AW497" s="826"/>
      <c r="AX497" s="826"/>
      <c r="AY497" s="826"/>
      <c r="AZ497" s="826"/>
      <c r="BA497" s="826"/>
      <c r="BB497" s="826"/>
      <c r="BC497" s="826"/>
      <c r="BD497" s="826"/>
      <c r="BE497" s="826"/>
      <c r="BF497" s="826"/>
      <c r="BG497" s="826"/>
      <c r="BH497" s="826"/>
      <c r="BI497" s="826"/>
      <c r="BJ497" s="826"/>
      <c r="BK497" s="826"/>
      <c r="BL497" s="826"/>
      <c r="BM497" s="826"/>
      <c r="BN497" s="826"/>
      <c r="BO497" s="826"/>
      <c r="BP497" s="826"/>
      <c r="BQ497" s="826"/>
      <c r="BR497" s="826"/>
      <c r="BS497" s="826"/>
      <c r="BT497" s="826"/>
      <c r="BU497" s="826"/>
      <c r="BV497" s="826"/>
      <c r="BW497" s="826"/>
      <c r="BX497" s="826"/>
      <c r="BY497" s="826"/>
      <c r="BZ497" s="826"/>
      <c r="CA497" s="826"/>
      <c r="CB497" s="826"/>
      <c r="CC497" s="826"/>
      <c r="CD497" s="826"/>
      <c r="CE497" s="826"/>
      <c r="CF497" s="826"/>
      <c r="CG497" s="826"/>
      <c r="CH497" s="826"/>
      <c r="CI497" s="826"/>
      <c r="CJ497" s="826"/>
      <c r="CK497" s="826"/>
      <c r="CL497" s="826"/>
      <c r="CM497" s="826"/>
      <c r="CN497" s="826"/>
      <c r="CO497" s="826"/>
      <c r="CP497" s="826"/>
      <c r="CQ497" s="826"/>
      <c r="CR497" s="826"/>
      <c r="CS497" s="826"/>
      <c r="CT497" s="826"/>
      <c r="CU497" s="826"/>
      <c r="CV497" s="826"/>
      <c r="CW497" s="826"/>
      <c r="CX497" s="826"/>
      <c r="CY497" s="832"/>
      <c r="CZ497" s="831"/>
      <c r="DA497" s="826"/>
      <c r="DB497" s="826"/>
      <c r="DC497" s="826"/>
      <c r="DD497" s="826"/>
      <c r="DE497" s="826"/>
      <c r="DF497" s="826"/>
      <c r="DG497" s="826"/>
      <c r="DH497" s="826"/>
      <c r="DI497" s="826"/>
      <c r="DJ497" s="826"/>
      <c r="DK497" s="826"/>
      <c r="DL497" s="826"/>
      <c r="DM497" s="826"/>
      <c r="DN497" s="826"/>
      <c r="DO497" s="826"/>
      <c r="DP497" s="826"/>
      <c r="DQ497" s="826"/>
      <c r="DR497" s="826"/>
      <c r="DS497" s="826"/>
      <c r="DT497" s="826"/>
      <c r="DU497" s="826"/>
      <c r="DV497" s="826"/>
      <c r="DW497" s="826"/>
    </row>
    <row r="498" spans="2:128" x14ac:dyDescent="0.2">
      <c r="B498" s="829"/>
      <c r="C498" s="705"/>
      <c r="D498" s="651"/>
      <c r="E498" s="651"/>
      <c r="F498" s="651"/>
      <c r="G498" s="651"/>
      <c r="H498" s="651"/>
      <c r="I498" s="651"/>
      <c r="J498" s="651"/>
      <c r="K498" s="651"/>
      <c r="L498" s="651"/>
      <c r="M498" s="651"/>
      <c r="N498" s="651"/>
      <c r="O498" s="651"/>
      <c r="P498" s="651"/>
      <c r="Q498" s="651"/>
      <c r="R498" s="706"/>
      <c r="S498" s="651"/>
      <c r="T498" s="651"/>
      <c r="U498" s="707" t="s">
        <v>504</v>
      </c>
      <c r="V498" s="708" t="s">
        <v>124</v>
      </c>
      <c r="W498" s="709" t="s">
        <v>498</v>
      </c>
      <c r="X498" s="826"/>
      <c r="Y498" s="826"/>
      <c r="Z498" s="826"/>
      <c r="AA498" s="826"/>
      <c r="AB498" s="826"/>
      <c r="AC498" s="826"/>
      <c r="AD498" s="826"/>
      <c r="AE498" s="826"/>
      <c r="AF498" s="826"/>
      <c r="AG498" s="826"/>
      <c r="AH498" s="826"/>
      <c r="AI498" s="826"/>
      <c r="AJ498" s="826"/>
      <c r="AK498" s="826"/>
      <c r="AL498" s="826"/>
      <c r="AM498" s="826"/>
      <c r="AN498" s="826"/>
      <c r="AO498" s="826"/>
      <c r="AP498" s="826"/>
      <c r="AQ498" s="826"/>
      <c r="AR498" s="826"/>
      <c r="AS498" s="826"/>
      <c r="AT498" s="826"/>
      <c r="AU498" s="826"/>
      <c r="AV498" s="826"/>
      <c r="AW498" s="826"/>
      <c r="AX498" s="826"/>
      <c r="AY498" s="826"/>
      <c r="AZ498" s="826"/>
      <c r="BA498" s="826"/>
      <c r="BB498" s="826"/>
      <c r="BC498" s="826"/>
      <c r="BD498" s="826"/>
      <c r="BE498" s="826"/>
      <c r="BF498" s="826"/>
      <c r="BG498" s="826"/>
      <c r="BH498" s="826"/>
      <c r="BI498" s="826"/>
      <c r="BJ498" s="826"/>
      <c r="BK498" s="826"/>
      <c r="BL498" s="826"/>
      <c r="BM498" s="826"/>
      <c r="BN498" s="826"/>
      <c r="BO498" s="826"/>
      <c r="BP498" s="826"/>
      <c r="BQ498" s="826"/>
      <c r="BR498" s="826"/>
      <c r="BS498" s="826"/>
      <c r="BT498" s="826"/>
      <c r="BU498" s="826"/>
      <c r="BV498" s="826"/>
      <c r="BW498" s="826"/>
      <c r="BX498" s="826"/>
      <c r="BY498" s="826"/>
      <c r="BZ498" s="826"/>
      <c r="CA498" s="826"/>
      <c r="CB498" s="826"/>
      <c r="CC498" s="826"/>
      <c r="CD498" s="826"/>
      <c r="CE498" s="826"/>
      <c r="CF498" s="826"/>
      <c r="CG498" s="826"/>
      <c r="CH498" s="826"/>
      <c r="CI498" s="826"/>
      <c r="CJ498" s="826"/>
      <c r="CK498" s="826"/>
      <c r="CL498" s="826"/>
      <c r="CM498" s="826"/>
      <c r="CN498" s="826"/>
      <c r="CO498" s="826"/>
      <c r="CP498" s="826"/>
      <c r="CQ498" s="826"/>
      <c r="CR498" s="826"/>
      <c r="CS498" s="826"/>
      <c r="CT498" s="826"/>
      <c r="CU498" s="826"/>
      <c r="CV498" s="826"/>
      <c r="CW498" s="826"/>
      <c r="CX498" s="826"/>
      <c r="CY498" s="832"/>
      <c r="CZ498" s="831"/>
      <c r="DA498" s="826"/>
      <c r="DB498" s="826"/>
      <c r="DC498" s="826"/>
      <c r="DD498" s="826"/>
      <c r="DE498" s="826"/>
      <c r="DF498" s="826"/>
      <c r="DG498" s="826"/>
      <c r="DH498" s="826"/>
      <c r="DI498" s="826"/>
      <c r="DJ498" s="826"/>
      <c r="DK498" s="826"/>
      <c r="DL498" s="826"/>
      <c r="DM498" s="826"/>
      <c r="DN498" s="826"/>
      <c r="DO498" s="826"/>
      <c r="DP498" s="826"/>
      <c r="DQ498" s="826"/>
      <c r="DR498" s="826"/>
      <c r="DS498" s="826"/>
      <c r="DT498" s="826"/>
      <c r="DU498" s="826"/>
      <c r="DV498" s="826"/>
      <c r="DW498" s="826"/>
    </row>
    <row r="499" spans="2:128" x14ac:dyDescent="0.2">
      <c r="B499" s="829"/>
      <c r="C499" s="705"/>
      <c r="D499" s="651"/>
      <c r="E499" s="651"/>
      <c r="F499" s="651"/>
      <c r="G499" s="651"/>
      <c r="H499" s="651"/>
      <c r="I499" s="651"/>
      <c r="J499" s="651"/>
      <c r="K499" s="651"/>
      <c r="L499" s="651"/>
      <c r="M499" s="651"/>
      <c r="N499" s="651"/>
      <c r="O499" s="651"/>
      <c r="P499" s="651"/>
      <c r="Q499" s="651"/>
      <c r="R499" s="706"/>
      <c r="S499" s="651"/>
      <c r="T499" s="651"/>
      <c r="U499" s="707" t="s">
        <v>505</v>
      </c>
      <c r="V499" s="708" t="s">
        <v>124</v>
      </c>
      <c r="W499" s="709" t="s">
        <v>498</v>
      </c>
      <c r="X499" s="826"/>
      <c r="Y499" s="826"/>
      <c r="Z499" s="826"/>
      <c r="AA499" s="826"/>
      <c r="AB499" s="826"/>
      <c r="AC499" s="826"/>
      <c r="AD499" s="826"/>
      <c r="AE499" s="826"/>
      <c r="AF499" s="826"/>
      <c r="AG499" s="826"/>
      <c r="AH499" s="826"/>
      <c r="AI499" s="826"/>
      <c r="AJ499" s="826"/>
      <c r="AK499" s="826"/>
      <c r="AL499" s="826"/>
      <c r="AM499" s="826"/>
      <c r="AN499" s="826"/>
      <c r="AO499" s="826"/>
      <c r="AP499" s="826"/>
      <c r="AQ499" s="826"/>
      <c r="AR499" s="826"/>
      <c r="AS499" s="826"/>
      <c r="AT499" s="826"/>
      <c r="AU499" s="826"/>
      <c r="AV499" s="826"/>
      <c r="AW499" s="826"/>
      <c r="AX499" s="826"/>
      <c r="AY499" s="826"/>
      <c r="AZ499" s="826"/>
      <c r="BA499" s="826"/>
      <c r="BB499" s="826"/>
      <c r="BC499" s="826"/>
      <c r="BD499" s="826"/>
      <c r="BE499" s="826"/>
      <c r="BF499" s="826"/>
      <c r="BG499" s="826"/>
      <c r="BH499" s="826"/>
      <c r="BI499" s="826"/>
      <c r="BJ499" s="826"/>
      <c r="BK499" s="826"/>
      <c r="BL499" s="826"/>
      <c r="BM499" s="826"/>
      <c r="BN499" s="826"/>
      <c r="BO499" s="826"/>
      <c r="BP499" s="826"/>
      <c r="BQ499" s="826"/>
      <c r="BR499" s="826"/>
      <c r="BS499" s="826"/>
      <c r="BT499" s="826"/>
      <c r="BU499" s="826"/>
      <c r="BV499" s="826"/>
      <c r="BW499" s="826"/>
      <c r="BX499" s="826"/>
      <c r="BY499" s="826"/>
      <c r="BZ499" s="826"/>
      <c r="CA499" s="826"/>
      <c r="CB499" s="826"/>
      <c r="CC499" s="826"/>
      <c r="CD499" s="826"/>
      <c r="CE499" s="826"/>
      <c r="CF499" s="826"/>
      <c r="CG499" s="826"/>
      <c r="CH499" s="826"/>
      <c r="CI499" s="826"/>
      <c r="CJ499" s="826"/>
      <c r="CK499" s="826"/>
      <c r="CL499" s="826"/>
      <c r="CM499" s="826"/>
      <c r="CN499" s="826"/>
      <c r="CO499" s="826"/>
      <c r="CP499" s="826"/>
      <c r="CQ499" s="826"/>
      <c r="CR499" s="826"/>
      <c r="CS499" s="826"/>
      <c r="CT499" s="826"/>
      <c r="CU499" s="826"/>
      <c r="CV499" s="826"/>
      <c r="CW499" s="826"/>
      <c r="CX499" s="826"/>
      <c r="CY499" s="832"/>
      <c r="CZ499" s="831"/>
      <c r="DA499" s="826"/>
      <c r="DB499" s="826"/>
      <c r="DC499" s="826"/>
      <c r="DD499" s="826"/>
      <c r="DE499" s="826"/>
      <c r="DF499" s="826"/>
      <c r="DG499" s="826"/>
      <c r="DH499" s="826"/>
      <c r="DI499" s="826"/>
      <c r="DJ499" s="826"/>
      <c r="DK499" s="826"/>
      <c r="DL499" s="826"/>
      <c r="DM499" s="826"/>
      <c r="DN499" s="826"/>
      <c r="DO499" s="826"/>
      <c r="DP499" s="826"/>
      <c r="DQ499" s="826"/>
      <c r="DR499" s="826"/>
      <c r="DS499" s="826"/>
      <c r="DT499" s="826"/>
      <c r="DU499" s="826"/>
      <c r="DV499" s="826"/>
      <c r="DW499" s="826"/>
    </row>
    <row r="500" spans="2:128" x14ac:dyDescent="0.2">
      <c r="B500" s="829"/>
      <c r="C500" s="705"/>
      <c r="D500" s="651"/>
      <c r="E500" s="651"/>
      <c r="F500" s="651"/>
      <c r="G500" s="651"/>
      <c r="H500" s="651"/>
      <c r="I500" s="651"/>
      <c r="J500" s="651"/>
      <c r="K500" s="651"/>
      <c r="L500" s="651"/>
      <c r="M500" s="651"/>
      <c r="N500" s="651"/>
      <c r="O500" s="651"/>
      <c r="P500" s="651"/>
      <c r="Q500" s="651"/>
      <c r="R500" s="706"/>
      <c r="S500" s="651"/>
      <c r="T500" s="651"/>
      <c r="U500" s="707" t="s">
        <v>506</v>
      </c>
      <c r="V500" s="708" t="s">
        <v>124</v>
      </c>
      <c r="W500" s="709" t="s">
        <v>498</v>
      </c>
      <c r="X500" s="826"/>
      <c r="Y500" s="826"/>
      <c r="Z500" s="826"/>
      <c r="AA500" s="826"/>
      <c r="AB500" s="826"/>
      <c r="AC500" s="826"/>
      <c r="AD500" s="826"/>
      <c r="AE500" s="826"/>
      <c r="AF500" s="826"/>
      <c r="AG500" s="826"/>
      <c r="AH500" s="826"/>
      <c r="AI500" s="826"/>
      <c r="AJ500" s="826"/>
      <c r="AK500" s="826"/>
      <c r="AL500" s="826"/>
      <c r="AM500" s="826"/>
      <c r="AN500" s="826"/>
      <c r="AO500" s="826"/>
      <c r="AP500" s="826"/>
      <c r="AQ500" s="826"/>
      <c r="AR500" s="826"/>
      <c r="AS500" s="826"/>
      <c r="AT500" s="826"/>
      <c r="AU500" s="826"/>
      <c r="AV500" s="826"/>
      <c r="AW500" s="826"/>
      <c r="AX500" s="826"/>
      <c r="AY500" s="826"/>
      <c r="AZ500" s="826"/>
      <c r="BA500" s="826"/>
      <c r="BB500" s="826"/>
      <c r="BC500" s="826"/>
      <c r="BD500" s="826"/>
      <c r="BE500" s="826"/>
      <c r="BF500" s="826"/>
      <c r="BG500" s="826"/>
      <c r="BH500" s="826"/>
      <c r="BI500" s="826"/>
      <c r="BJ500" s="826"/>
      <c r="BK500" s="826"/>
      <c r="BL500" s="826"/>
      <c r="BM500" s="826"/>
      <c r="BN500" s="826"/>
      <c r="BO500" s="826"/>
      <c r="BP500" s="826"/>
      <c r="BQ500" s="826"/>
      <c r="BR500" s="826"/>
      <c r="BS500" s="826"/>
      <c r="BT500" s="826"/>
      <c r="BU500" s="826"/>
      <c r="BV500" s="826"/>
      <c r="BW500" s="826"/>
      <c r="BX500" s="826"/>
      <c r="BY500" s="826"/>
      <c r="BZ500" s="826"/>
      <c r="CA500" s="826"/>
      <c r="CB500" s="826"/>
      <c r="CC500" s="826"/>
      <c r="CD500" s="826"/>
      <c r="CE500" s="826"/>
      <c r="CF500" s="826"/>
      <c r="CG500" s="826"/>
      <c r="CH500" s="826"/>
      <c r="CI500" s="826"/>
      <c r="CJ500" s="826"/>
      <c r="CK500" s="826"/>
      <c r="CL500" s="826"/>
      <c r="CM500" s="826"/>
      <c r="CN500" s="826"/>
      <c r="CO500" s="826"/>
      <c r="CP500" s="826"/>
      <c r="CQ500" s="826"/>
      <c r="CR500" s="826"/>
      <c r="CS500" s="826"/>
      <c r="CT500" s="826"/>
      <c r="CU500" s="826"/>
      <c r="CV500" s="826"/>
      <c r="CW500" s="826"/>
      <c r="CX500" s="826"/>
      <c r="CY500" s="832"/>
      <c r="CZ500" s="831"/>
      <c r="DA500" s="826"/>
      <c r="DB500" s="826"/>
      <c r="DC500" s="826"/>
      <c r="DD500" s="826"/>
      <c r="DE500" s="826"/>
      <c r="DF500" s="826"/>
      <c r="DG500" s="826"/>
      <c r="DH500" s="826"/>
      <c r="DI500" s="826"/>
      <c r="DJ500" s="826"/>
      <c r="DK500" s="826"/>
      <c r="DL500" s="826"/>
      <c r="DM500" s="826"/>
      <c r="DN500" s="826"/>
      <c r="DO500" s="826"/>
      <c r="DP500" s="826"/>
      <c r="DQ500" s="826"/>
      <c r="DR500" s="826"/>
      <c r="DS500" s="826"/>
      <c r="DT500" s="826"/>
      <c r="DU500" s="826"/>
      <c r="DV500" s="826"/>
      <c r="DW500" s="826"/>
    </row>
    <row r="501" spans="2:128" x14ac:dyDescent="0.2">
      <c r="B501" s="829"/>
      <c r="C501" s="705"/>
      <c r="D501" s="651"/>
      <c r="E501" s="651"/>
      <c r="F501" s="651"/>
      <c r="G501" s="651"/>
      <c r="H501" s="651"/>
      <c r="I501" s="651"/>
      <c r="J501" s="651"/>
      <c r="K501" s="651"/>
      <c r="L501" s="651"/>
      <c r="M501" s="651"/>
      <c r="N501" s="651"/>
      <c r="O501" s="651"/>
      <c r="P501" s="651"/>
      <c r="Q501" s="651"/>
      <c r="R501" s="706"/>
      <c r="S501" s="651"/>
      <c r="T501" s="651"/>
      <c r="U501" s="712" t="s">
        <v>507</v>
      </c>
      <c r="V501" s="708" t="s">
        <v>124</v>
      </c>
      <c r="W501" s="709" t="s">
        <v>498</v>
      </c>
      <c r="X501" s="833"/>
      <c r="Y501" s="833"/>
      <c r="Z501" s="833"/>
      <c r="AA501" s="833"/>
      <c r="AB501" s="833"/>
      <c r="AC501" s="833"/>
      <c r="AD501" s="833"/>
      <c r="AE501" s="833"/>
      <c r="AF501" s="833"/>
      <c r="AG501" s="833"/>
      <c r="AH501" s="833"/>
      <c r="AI501" s="833"/>
      <c r="AJ501" s="833"/>
      <c r="AK501" s="833"/>
      <c r="AL501" s="833"/>
      <c r="AM501" s="833"/>
      <c r="AN501" s="833"/>
      <c r="AO501" s="833"/>
      <c r="AP501" s="833"/>
      <c r="AQ501" s="833"/>
      <c r="AR501" s="833"/>
      <c r="AS501" s="833"/>
      <c r="AT501" s="833"/>
      <c r="AU501" s="833"/>
      <c r="AV501" s="833"/>
      <c r="AW501" s="833"/>
      <c r="AX501" s="833"/>
      <c r="AY501" s="833"/>
      <c r="AZ501" s="833"/>
      <c r="BA501" s="833"/>
      <c r="BB501" s="833"/>
      <c r="BC501" s="833"/>
      <c r="BD501" s="833"/>
      <c r="BE501" s="833"/>
      <c r="BF501" s="833"/>
      <c r="BG501" s="833"/>
      <c r="BH501" s="833"/>
      <c r="BI501" s="833"/>
      <c r="BJ501" s="833"/>
      <c r="BK501" s="833"/>
      <c r="BL501" s="833"/>
      <c r="BM501" s="833"/>
      <c r="BN501" s="833"/>
      <c r="BO501" s="833"/>
      <c r="BP501" s="833"/>
      <c r="BQ501" s="833"/>
      <c r="BR501" s="833"/>
      <c r="BS501" s="833"/>
      <c r="BT501" s="833"/>
      <c r="BU501" s="833"/>
      <c r="BV501" s="833"/>
      <c r="BW501" s="833"/>
      <c r="BX501" s="833"/>
      <c r="BY501" s="833"/>
      <c r="BZ501" s="833"/>
      <c r="CA501" s="833"/>
      <c r="CB501" s="833"/>
      <c r="CC501" s="833"/>
      <c r="CD501" s="833"/>
      <c r="CE501" s="833"/>
      <c r="CF501" s="833"/>
      <c r="CG501" s="833"/>
      <c r="CH501" s="833"/>
      <c r="CI501" s="833"/>
      <c r="CJ501" s="833"/>
      <c r="CK501" s="833"/>
      <c r="CL501" s="833"/>
      <c r="CM501" s="833"/>
      <c r="CN501" s="833"/>
      <c r="CO501" s="833"/>
      <c r="CP501" s="833"/>
      <c r="CQ501" s="833"/>
      <c r="CR501" s="833"/>
      <c r="CS501" s="833"/>
      <c r="CT501" s="833"/>
      <c r="CU501" s="833"/>
      <c r="CV501" s="833"/>
      <c r="CW501" s="833"/>
      <c r="CX501" s="833"/>
      <c r="CY501" s="832"/>
      <c r="CZ501" s="831"/>
      <c r="DA501" s="833"/>
      <c r="DB501" s="833"/>
      <c r="DC501" s="833"/>
      <c r="DD501" s="833"/>
      <c r="DE501" s="833"/>
      <c r="DF501" s="833"/>
      <c r="DG501" s="833"/>
      <c r="DH501" s="833"/>
      <c r="DI501" s="833"/>
      <c r="DJ501" s="833"/>
      <c r="DK501" s="833"/>
      <c r="DL501" s="833"/>
      <c r="DM501" s="833"/>
      <c r="DN501" s="833"/>
      <c r="DO501" s="833"/>
      <c r="DP501" s="833"/>
      <c r="DQ501" s="833"/>
      <c r="DR501" s="833"/>
      <c r="DS501" s="833"/>
      <c r="DT501" s="833"/>
      <c r="DU501" s="833"/>
      <c r="DV501" s="833"/>
      <c r="DW501" s="833"/>
    </row>
    <row r="502" spans="2:128" ht="15.75" thickBot="1" x14ac:dyDescent="0.25">
      <c r="B502" s="713"/>
      <c r="C502" s="714"/>
      <c r="D502" s="715"/>
      <c r="E502" s="715"/>
      <c r="F502" s="715"/>
      <c r="G502" s="715"/>
      <c r="H502" s="715"/>
      <c r="I502" s="715"/>
      <c r="J502" s="715"/>
      <c r="K502" s="715"/>
      <c r="L502" s="715"/>
      <c r="M502" s="715"/>
      <c r="N502" s="715"/>
      <c r="O502" s="715"/>
      <c r="P502" s="715"/>
      <c r="Q502" s="715"/>
      <c r="R502" s="716"/>
      <c r="S502" s="715"/>
      <c r="T502" s="715"/>
      <c r="U502" s="717" t="s">
        <v>127</v>
      </c>
      <c r="V502" s="718" t="s">
        <v>508</v>
      </c>
      <c r="W502" s="719" t="s">
        <v>498</v>
      </c>
      <c r="X502" s="720">
        <f>SUM(X491:X501)</f>
        <v>633.54972075483113</v>
      </c>
      <c r="Y502" s="720">
        <f t="shared" ref="Y502:CJ502" si="129">SUM(Y491:Y501)</f>
        <v>697.25106201658195</v>
      </c>
      <c r="Z502" s="720">
        <f t="shared" si="129"/>
        <v>721.67100327833293</v>
      </c>
      <c r="AA502" s="720">
        <f t="shared" si="129"/>
        <v>746.18454454008372</v>
      </c>
      <c r="AB502" s="720">
        <f t="shared" si="129"/>
        <v>770.79168580183466</v>
      </c>
      <c r="AC502" s="720">
        <f t="shared" si="129"/>
        <v>795.49242706358552</v>
      </c>
      <c r="AD502" s="720">
        <f t="shared" si="129"/>
        <v>820.28676832533642</v>
      </c>
      <c r="AE502" s="720">
        <f t="shared" si="129"/>
        <v>845.17470958708736</v>
      </c>
      <c r="AF502" s="720">
        <f t="shared" si="129"/>
        <v>870.15625084883811</v>
      </c>
      <c r="AG502" s="720">
        <f t="shared" si="129"/>
        <v>872.75625084883814</v>
      </c>
      <c r="AH502" s="720">
        <f t="shared" si="129"/>
        <v>875.35625084883816</v>
      </c>
      <c r="AI502" s="720">
        <f t="shared" si="129"/>
        <v>877.95625084883818</v>
      </c>
      <c r="AJ502" s="720">
        <f t="shared" si="129"/>
        <v>880.55625084883809</v>
      </c>
      <c r="AK502" s="720">
        <f t="shared" si="129"/>
        <v>883.15625084883811</v>
      </c>
      <c r="AL502" s="720">
        <f t="shared" si="129"/>
        <v>885.75625084883814</v>
      </c>
      <c r="AM502" s="720">
        <f t="shared" si="129"/>
        <v>999.18787370256939</v>
      </c>
      <c r="AN502" s="720">
        <f t="shared" si="129"/>
        <v>1001.7878737025694</v>
      </c>
      <c r="AO502" s="720">
        <f t="shared" si="129"/>
        <v>1004.3878737025694</v>
      </c>
      <c r="AP502" s="720">
        <f t="shared" si="129"/>
        <v>1006.9878737025695</v>
      </c>
      <c r="AQ502" s="720">
        <f t="shared" si="129"/>
        <v>1009.5878737025694</v>
      </c>
      <c r="AR502" s="720">
        <f t="shared" si="129"/>
        <v>1012.1878737025694</v>
      </c>
      <c r="AS502" s="720">
        <f t="shared" si="129"/>
        <v>1014.7878737025694</v>
      </c>
      <c r="AT502" s="720">
        <f t="shared" si="129"/>
        <v>1017.3878737025694</v>
      </c>
      <c r="AU502" s="720">
        <f t="shared" si="129"/>
        <v>1019.9878737025695</v>
      </c>
      <c r="AV502" s="720">
        <f t="shared" si="129"/>
        <v>1022.5878737025694</v>
      </c>
      <c r="AW502" s="720">
        <f t="shared" si="129"/>
        <v>424.27839420948925</v>
      </c>
      <c r="AX502" s="720">
        <f t="shared" si="129"/>
        <v>424.27839420948925</v>
      </c>
      <c r="AY502" s="720">
        <f t="shared" si="129"/>
        <v>424.27839420948925</v>
      </c>
      <c r="AZ502" s="720">
        <f t="shared" si="129"/>
        <v>424.27839420948925</v>
      </c>
      <c r="BA502" s="720">
        <f t="shared" si="129"/>
        <v>424.27839420948925</v>
      </c>
      <c r="BB502" s="720">
        <f t="shared" si="129"/>
        <v>535.11001706322054</v>
      </c>
      <c r="BC502" s="720">
        <f t="shared" si="129"/>
        <v>535.11001706322054</v>
      </c>
      <c r="BD502" s="720">
        <f t="shared" si="129"/>
        <v>535.11001706322054</v>
      </c>
      <c r="BE502" s="720">
        <f t="shared" si="129"/>
        <v>535.11001706322054</v>
      </c>
      <c r="BF502" s="720">
        <f t="shared" si="129"/>
        <v>535.11001706322054</v>
      </c>
      <c r="BG502" s="720">
        <f t="shared" si="129"/>
        <v>535.11001706322054</v>
      </c>
      <c r="BH502" s="720">
        <f t="shared" si="129"/>
        <v>535.11001706322054</v>
      </c>
      <c r="BI502" s="720">
        <f t="shared" si="129"/>
        <v>535.11001706322054</v>
      </c>
      <c r="BJ502" s="720">
        <f t="shared" si="129"/>
        <v>535.11001706322054</v>
      </c>
      <c r="BK502" s="720">
        <f t="shared" si="129"/>
        <v>535.11001706322054</v>
      </c>
      <c r="BL502" s="720">
        <f t="shared" si="129"/>
        <v>424.27839420948925</v>
      </c>
      <c r="BM502" s="720">
        <f t="shared" si="129"/>
        <v>424.27839420948925</v>
      </c>
      <c r="BN502" s="720">
        <f t="shared" si="129"/>
        <v>424.27839420948925</v>
      </c>
      <c r="BO502" s="720">
        <f t="shared" si="129"/>
        <v>424.27839420948925</v>
      </c>
      <c r="BP502" s="720">
        <f t="shared" si="129"/>
        <v>424.27839420948925</v>
      </c>
      <c r="BQ502" s="720">
        <f t="shared" si="129"/>
        <v>535.11001706322054</v>
      </c>
      <c r="BR502" s="720">
        <f t="shared" si="129"/>
        <v>535.11001706322054</v>
      </c>
      <c r="BS502" s="720">
        <f t="shared" si="129"/>
        <v>535.11001706322054</v>
      </c>
      <c r="BT502" s="720">
        <f t="shared" si="129"/>
        <v>535.11001706322054</v>
      </c>
      <c r="BU502" s="720">
        <f t="shared" si="129"/>
        <v>535.11001706322054</v>
      </c>
      <c r="BV502" s="720">
        <f t="shared" si="129"/>
        <v>535.11001706322054</v>
      </c>
      <c r="BW502" s="720">
        <f t="shared" si="129"/>
        <v>535.11001706322054</v>
      </c>
      <c r="BX502" s="720">
        <f t="shared" si="129"/>
        <v>535.11001706322054</v>
      </c>
      <c r="BY502" s="720">
        <f t="shared" si="129"/>
        <v>535.11001706322054</v>
      </c>
      <c r="BZ502" s="720">
        <f t="shared" si="129"/>
        <v>535.11001706322054</v>
      </c>
      <c r="CA502" s="720">
        <f t="shared" si="129"/>
        <v>424.27839420948925</v>
      </c>
      <c r="CB502" s="720">
        <f t="shared" si="129"/>
        <v>424.27839420948925</v>
      </c>
      <c r="CC502" s="720">
        <f t="shared" si="129"/>
        <v>424.27839420948925</v>
      </c>
      <c r="CD502" s="720">
        <f t="shared" si="129"/>
        <v>424.27839420948925</v>
      </c>
      <c r="CE502" s="720">
        <f t="shared" si="129"/>
        <v>424.27839420948925</v>
      </c>
      <c r="CF502" s="720">
        <f t="shared" si="129"/>
        <v>535.11001706322054</v>
      </c>
      <c r="CG502" s="720">
        <f t="shared" si="129"/>
        <v>535.11001706322054</v>
      </c>
      <c r="CH502" s="720">
        <f t="shared" si="129"/>
        <v>535.11001706322054</v>
      </c>
      <c r="CI502" s="720">
        <f t="shared" si="129"/>
        <v>535.11001706322054</v>
      </c>
      <c r="CJ502" s="720">
        <f t="shared" si="129"/>
        <v>535.11001706322054</v>
      </c>
      <c r="CK502" s="720">
        <f t="shared" ref="CK502:DW502" si="130">SUM(CK491:CK501)</f>
        <v>535.11001706322054</v>
      </c>
      <c r="CL502" s="720">
        <f t="shared" si="130"/>
        <v>535.11001706322054</v>
      </c>
      <c r="CM502" s="720">
        <f t="shared" si="130"/>
        <v>535.11001706322054</v>
      </c>
      <c r="CN502" s="720">
        <f t="shared" si="130"/>
        <v>535.11001706322054</v>
      </c>
      <c r="CO502" s="720">
        <f t="shared" si="130"/>
        <v>535.11001706322054</v>
      </c>
      <c r="CP502" s="720">
        <f t="shared" si="130"/>
        <v>424.27839420948925</v>
      </c>
      <c r="CQ502" s="720">
        <f t="shared" si="130"/>
        <v>424.27839420948925</v>
      </c>
      <c r="CR502" s="720">
        <f t="shared" si="130"/>
        <v>424.27839420948925</v>
      </c>
      <c r="CS502" s="720">
        <f t="shared" si="130"/>
        <v>424.27839420948925</v>
      </c>
      <c r="CT502" s="720">
        <f t="shared" si="130"/>
        <v>424.27839420948925</v>
      </c>
      <c r="CU502" s="720">
        <f t="shared" si="130"/>
        <v>535.11001706322054</v>
      </c>
      <c r="CV502" s="720">
        <f t="shared" si="130"/>
        <v>535.11001706322054</v>
      </c>
      <c r="CW502" s="720">
        <f t="shared" si="130"/>
        <v>535.11001706322054</v>
      </c>
      <c r="CX502" s="720">
        <f t="shared" si="130"/>
        <v>535.11001706322054</v>
      </c>
      <c r="CY502" s="721">
        <f t="shared" si="130"/>
        <v>535.11001706322054</v>
      </c>
      <c r="CZ502" s="721">
        <f t="shared" si="130"/>
        <v>0</v>
      </c>
      <c r="DA502" s="721">
        <f t="shared" si="130"/>
        <v>0</v>
      </c>
      <c r="DB502" s="721">
        <f t="shared" si="130"/>
        <v>0</v>
      </c>
      <c r="DC502" s="721">
        <f t="shared" si="130"/>
        <v>0</v>
      </c>
      <c r="DD502" s="721">
        <f t="shared" si="130"/>
        <v>0</v>
      </c>
      <c r="DE502" s="721">
        <f t="shared" si="130"/>
        <v>0</v>
      </c>
      <c r="DF502" s="721">
        <f t="shared" si="130"/>
        <v>0</v>
      </c>
      <c r="DG502" s="721">
        <f t="shared" si="130"/>
        <v>0</v>
      </c>
      <c r="DH502" s="721">
        <f t="shared" si="130"/>
        <v>0</v>
      </c>
      <c r="DI502" s="721">
        <f t="shared" si="130"/>
        <v>0</v>
      </c>
      <c r="DJ502" s="721">
        <f t="shared" si="130"/>
        <v>0</v>
      </c>
      <c r="DK502" s="721">
        <f t="shared" si="130"/>
        <v>0</v>
      </c>
      <c r="DL502" s="721">
        <f t="shared" si="130"/>
        <v>0</v>
      </c>
      <c r="DM502" s="721">
        <f t="shared" si="130"/>
        <v>0</v>
      </c>
      <c r="DN502" s="721">
        <f t="shared" si="130"/>
        <v>0</v>
      </c>
      <c r="DO502" s="721">
        <f t="shared" si="130"/>
        <v>0</v>
      </c>
      <c r="DP502" s="721">
        <f t="shared" si="130"/>
        <v>0</v>
      </c>
      <c r="DQ502" s="721">
        <f t="shared" si="130"/>
        <v>0</v>
      </c>
      <c r="DR502" s="721">
        <f t="shared" si="130"/>
        <v>0</v>
      </c>
      <c r="DS502" s="721">
        <f t="shared" si="130"/>
        <v>0</v>
      </c>
      <c r="DT502" s="721">
        <f t="shared" si="130"/>
        <v>0</v>
      </c>
      <c r="DU502" s="721">
        <f t="shared" si="130"/>
        <v>0</v>
      </c>
      <c r="DV502" s="721">
        <f t="shared" si="130"/>
        <v>0</v>
      </c>
      <c r="DW502" s="721">
        <f t="shared" si="130"/>
        <v>0</v>
      </c>
    </row>
    <row r="503" spans="2:128" x14ac:dyDescent="0.2">
      <c r="B503" s="731" t="s">
        <v>527</v>
      </c>
      <c r="C503" s="788" t="s">
        <v>528</v>
      </c>
      <c r="D503" s="680"/>
      <c r="E503" s="680"/>
      <c r="F503" s="680"/>
      <c r="G503" s="680"/>
      <c r="H503" s="680"/>
      <c r="I503" s="680"/>
      <c r="J503" s="680"/>
      <c r="K503" s="680"/>
      <c r="L503" s="680"/>
      <c r="M503" s="680"/>
      <c r="N503" s="680"/>
      <c r="O503" s="680"/>
      <c r="P503" s="680"/>
      <c r="Q503" s="680"/>
      <c r="R503" s="681"/>
      <c r="S503" s="722"/>
      <c r="T503" s="681"/>
      <c r="U503" s="722"/>
      <c r="V503" s="680"/>
      <c r="W503" s="680"/>
      <c r="X503" s="679">
        <f t="shared" ref="X503:BC503" si="131">SUMIF($C:$C,"61.3x",X:X)</f>
        <v>0</v>
      </c>
      <c r="Y503" s="679">
        <f t="shared" si="131"/>
        <v>0</v>
      </c>
      <c r="Z503" s="679">
        <f t="shared" si="131"/>
        <v>0</v>
      </c>
      <c r="AA503" s="679">
        <f t="shared" si="131"/>
        <v>0</v>
      </c>
      <c r="AB503" s="679">
        <f t="shared" si="131"/>
        <v>0</v>
      </c>
      <c r="AC503" s="679">
        <f t="shared" si="131"/>
        <v>0</v>
      </c>
      <c r="AD503" s="679">
        <f t="shared" si="131"/>
        <v>0</v>
      </c>
      <c r="AE503" s="679">
        <f t="shared" si="131"/>
        <v>0</v>
      </c>
      <c r="AF503" s="679">
        <f t="shared" si="131"/>
        <v>0</v>
      </c>
      <c r="AG503" s="679">
        <f t="shared" si="131"/>
        <v>0</v>
      </c>
      <c r="AH503" s="679">
        <f t="shared" si="131"/>
        <v>0</v>
      </c>
      <c r="AI503" s="679">
        <f t="shared" si="131"/>
        <v>0</v>
      </c>
      <c r="AJ503" s="679">
        <f t="shared" si="131"/>
        <v>0</v>
      </c>
      <c r="AK503" s="679">
        <f t="shared" si="131"/>
        <v>0</v>
      </c>
      <c r="AL503" s="679">
        <f t="shared" si="131"/>
        <v>0</v>
      </c>
      <c r="AM503" s="679">
        <f t="shared" si="131"/>
        <v>0</v>
      </c>
      <c r="AN503" s="679">
        <f t="shared" si="131"/>
        <v>0</v>
      </c>
      <c r="AO503" s="679">
        <f t="shared" si="131"/>
        <v>0</v>
      </c>
      <c r="AP503" s="679">
        <f t="shared" si="131"/>
        <v>0</v>
      </c>
      <c r="AQ503" s="679">
        <f t="shared" si="131"/>
        <v>0</v>
      </c>
      <c r="AR503" s="679">
        <f t="shared" si="131"/>
        <v>0</v>
      </c>
      <c r="AS503" s="679">
        <f t="shared" si="131"/>
        <v>0</v>
      </c>
      <c r="AT503" s="679">
        <f t="shared" si="131"/>
        <v>0</v>
      </c>
      <c r="AU503" s="679">
        <f t="shared" si="131"/>
        <v>0</v>
      </c>
      <c r="AV503" s="679">
        <f t="shared" si="131"/>
        <v>0</v>
      </c>
      <c r="AW503" s="679">
        <f t="shared" si="131"/>
        <v>0</v>
      </c>
      <c r="AX503" s="679">
        <f t="shared" si="131"/>
        <v>0</v>
      </c>
      <c r="AY503" s="679">
        <f t="shared" si="131"/>
        <v>0</v>
      </c>
      <c r="AZ503" s="679">
        <f t="shared" si="131"/>
        <v>0</v>
      </c>
      <c r="BA503" s="679">
        <f t="shared" si="131"/>
        <v>0</v>
      </c>
      <c r="BB503" s="679">
        <f t="shared" si="131"/>
        <v>0</v>
      </c>
      <c r="BC503" s="679">
        <f t="shared" si="131"/>
        <v>0</v>
      </c>
      <c r="BD503" s="679">
        <f t="shared" ref="BD503:CI503" si="132">SUMIF($C:$C,"61.3x",BD:BD)</f>
        <v>0</v>
      </c>
      <c r="BE503" s="679">
        <f t="shared" si="132"/>
        <v>0</v>
      </c>
      <c r="BF503" s="679">
        <f t="shared" si="132"/>
        <v>0</v>
      </c>
      <c r="BG503" s="679">
        <f t="shared" si="132"/>
        <v>0</v>
      </c>
      <c r="BH503" s="679">
        <f t="shared" si="132"/>
        <v>0</v>
      </c>
      <c r="BI503" s="679">
        <f t="shared" si="132"/>
        <v>0</v>
      </c>
      <c r="BJ503" s="679">
        <f t="shared" si="132"/>
        <v>0</v>
      </c>
      <c r="BK503" s="679">
        <f t="shared" si="132"/>
        <v>0</v>
      </c>
      <c r="BL503" s="679">
        <f t="shared" si="132"/>
        <v>0</v>
      </c>
      <c r="BM503" s="679">
        <f t="shared" si="132"/>
        <v>0</v>
      </c>
      <c r="BN503" s="679">
        <f t="shared" si="132"/>
        <v>0</v>
      </c>
      <c r="BO503" s="679">
        <f t="shared" si="132"/>
        <v>0</v>
      </c>
      <c r="BP503" s="679">
        <f t="shared" si="132"/>
        <v>0</v>
      </c>
      <c r="BQ503" s="679">
        <f t="shared" si="132"/>
        <v>0</v>
      </c>
      <c r="BR503" s="679">
        <f t="shared" si="132"/>
        <v>0</v>
      </c>
      <c r="BS503" s="679">
        <f t="shared" si="132"/>
        <v>0</v>
      </c>
      <c r="BT503" s="679">
        <f t="shared" si="132"/>
        <v>0</v>
      </c>
      <c r="BU503" s="679">
        <f t="shared" si="132"/>
        <v>0</v>
      </c>
      <c r="BV503" s="679">
        <f t="shared" si="132"/>
        <v>0</v>
      </c>
      <c r="BW503" s="679">
        <f t="shared" si="132"/>
        <v>0</v>
      </c>
      <c r="BX503" s="679">
        <f t="shared" si="132"/>
        <v>0</v>
      </c>
      <c r="BY503" s="679">
        <f t="shared" si="132"/>
        <v>0</v>
      </c>
      <c r="BZ503" s="679">
        <f t="shared" si="132"/>
        <v>0</v>
      </c>
      <c r="CA503" s="679">
        <f t="shared" si="132"/>
        <v>0</v>
      </c>
      <c r="CB503" s="679">
        <f t="shared" si="132"/>
        <v>0</v>
      </c>
      <c r="CC503" s="679">
        <f t="shared" si="132"/>
        <v>0</v>
      </c>
      <c r="CD503" s="679">
        <f t="shared" si="132"/>
        <v>0</v>
      </c>
      <c r="CE503" s="679">
        <f t="shared" si="132"/>
        <v>0</v>
      </c>
      <c r="CF503" s="679">
        <f t="shared" si="132"/>
        <v>0</v>
      </c>
      <c r="CG503" s="679">
        <f t="shared" si="132"/>
        <v>0</v>
      </c>
      <c r="CH503" s="679">
        <f t="shared" si="132"/>
        <v>0</v>
      </c>
      <c r="CI503" s="679">
        <f t="shared" si="132"/>
        <v>0</v>
      </c>
      <c r="CJ503" s="679">
        <f t="shared" ref="CJ503:DO503" si="133">SUMIF($C:$C,"61.3x",CJ:CJ)</f>
        <v>0</v>
      </c>
      <c r="CK503" s="679">
        <f t="shared" si="133"/>
        <v>0</v>
      </c>
      <c r="CL503" s="679">
        <f t="shared" si="133"/>
        <v>0</v>
      </c>
      <c r="CM503" s="679">
        <f t="shared" si="133"/>
        <v>0</v>
      </c>
      <c r="CN503" s="679">
        <f t="shared" si="133"/>
        <v>0</v>
      </c>
      <c r="CO503" s="679">
        <f t="shared" si="133"/>
        <v>0</v>
      </c>
      <c r="CP503" s="679">
        <f t="shared" si="133"/>
        <v>0</v>
      </c>
      <c r="CQ503" s="679">
        <f t="shared" si="133"/>
        <v>0</v>
      </c>
      <c r="CR503" s="679">
        <f t="shared" si="133"/>
        <v>0</v>
      </c>
      <c r="CS503" s="679">
        <f t="shared" si="133"/>
        <v>0</v>
      </c>
      <c r="CT503" s="679">
        <f t="shared" si="133"/>
        <v>0</v>
      </c>
      <c r="CU503" s="679">
        <f t="shared" si="133"/>
        <v>0</v>
      </c>
      <c r="CV503" s="679">
        <f t="shared" si="133"/>
        <v>0</v>
      </c>
      <c r="CW503" s="679">
        <f t="shared" si="133"/>
        <v>0</v>
      </c>
      <c r="CX503" s="679">
        <f t="shared" si="133"/>
        <v>0</v>
      </c>
      <c r="CY503" s="690">
        <f t="shared" si="133"/>
        <v>0</v>
      </c>
      <c r="CZ503" s="691">
        <f t="shared" si="133"/>
        <v>0</v>
      </c>
      <c r="DA503" s="691">
        <f t="shared" si="133"/>
        <v>0</v>
      </c>
      <c r="DB503" s="691">
        <f t="shared" si="133"/>
        <v>0</v>
      </c>
      <c r="DC503" s="691">
        <f t="shared" si="133"/>
        <v>0</v>
      </c>
      <c r="DD503" s="691">
        <f t="shared" si="133"/>
        <v>0</v>
      </c>
      <c r="DE503" s="691">
        <f t="shared" si="133"/>
        <v>0</v>
      </c>
      <c r="DF503" s="691">
        <f t="shared" si="133"/>
        <v>0</v>
      </c>
      <c r="DG503" s="691">
        <f t="shared" si="133"/>
        <v>0</v>
      </c>
      <c r="DH503" s="691">
        <f t="shared" si="133"/>
        <v>0</v>
      </c>
      <c r="DI503" s="691">
        <f t="shared" si="133"/>
        <v>0</v>
      </c>
      <c r="DJ503" s="691">
        <f t="shared" si="133"/>
        <v>0</v>
      </c>
      <c r="DK503" s="691">
        <f t="shared" si="133"/>
        <v>0</v>
      </c>
      <c r="DL503" s="691">
        <f t="shared" si="133"/>
        <v>0</v>
      </c>
      <c r="DM503" s="691">
        <f t="shared" si="133"/>
        <v>0</v>
      </c>
      <c r="DN503" s="691">
        <f t="shared" si="133"/>
        <v>0</v>
      </c>
      <c r="DO503" s="691">
        <f t="shared" si="133"/>
        <v>0</v>
      </c>
      <c r="DP503" s="691">
        <f t="shared" ref="DP503:DW503" si="134">SUMIF($C:$C,"61.3x",DP:DP)</f>
        <v>0</v>
      </c>
      <c r="DQ503" s="691">
        <f t="shared" si="134"/>
        <v>0</v>
      </c>
      <c r="DR503" s="691">
        <f t="shared" si="134"/>
        <v>0</v>
      </c>
      <c r="DS503" s="691">
        <f t="shared" si="134"/>
        <v>0</v>
      </c>
      <c r="DT503" s="691">
        <f t="shared" si="134"/>
        <v>0</v>
      </c>
      <c r="DU503" s="691">
        <f t="shared" si="134"/>
        <v>0</v>
      </c>
      <c r="DV503" s="691">
        <f t="shared" si="134"/>
        <v>0</v>
      </c>
      <c r="DW503" s="723">
        <f t="shared" si="134"/>
        <v>0</v>
      </c>
      <c r="DX503" s="683"/>
    </row>
    <row r="504" spans="2:128" x14ac:dyDescent="0.2">
      <c r="B504" s="731" t="s">
        <v>529</v>
      </c>
      <c r="C504" s="788" t="s">
        <v>530</v>
      </c>
      <c r="D504" s="680"/>
      <c r="E504" s="680"/>
      <c r="F504" s="680"/>
      <c r="G504" s="680"/>
      <c r="H504" s="680"/>
      <c r="I504" s="680"/>
      <c r="J504" s="680"/>
      <c r="K504" s="680"/>
      <c r="L504" s="680"/>
      <c r="M504" s="680"/>
      <c r="N504" s="680"/>
      <c r="O504" s="680"/>
      <c r="P504" s="680"/>
      <c r="Q504" s="680"/>
      <c r="R504" s="681"/>
      <c r="S504" s="722"/>
      <c r="T504" s="681"/>
      <c r="U504" s="722"/>
      <c r="V504" s="680"/>
      <c r="W504" s="680"/>
      <c r="X504" s="679">
        <f t="shared" ref="X504:BC504" si="135">SUMIF($C:$C,"61.4x",X:X)</f>
        <v>0</v>
      </c>
      <c r="Y504" s="679">
        <f t="shared" si="135"/>
        <v>0</v>
      </c>
      <c r="Z504" s="679">
        <f t="shared" si="135"/>
        <v>0</v>
      </c>
      <c r="AA504" s="679">
        <f t="shared" si="135"/>
        <v>0</v>
      </c>
      <c r="AB504" s="679">
        <f t="shared" si="135"/>
        <v>0</v>
      </c>
      <c r="AC504" s="679">
        <f t="shared" si="135"/>
        <v>0</v>
      </c>
      <c r="AD504" s="679">
        <f t="shared" si="135"/>
        <v>0</v>
      </c>
      <c r="AE504" s="679">
        <f t="shared" si="135"/>
        <v>0</v>
      </c>
      <c r="AF504" s="679">
        <f t="shared" si="135"/>
        <v>0</v>
      </c>
      <c r="AG504" s="679">
        <f t="shared" si="135"/>
        <v>0</v>
      </c>
      <c r="AH504" s="679">
        <f t="shared" si="135"/>
        <v>0</v>
      </c>
      <c r="AI504" s="679">
        <f t="shared" si="135"/>
        <v>0</v>
      </c>
      <c r="AJ504" s="679">
        <f t="shared" si="135"/>
        <v>0</v>
      </c>
      <c r="AK504" s="679">
        <f t="shared" si="135"/>
        <v>0</v>
      </c>
      <c r="AL504" s="679">
        <f t="shared" si="135"/>
        <v>0</v>
      </c>
      <c r="AM504" s="679">
        <f t="shared" si="135"/>
        <v>0</v>
      </c>
      <c r="AN504" s="679">
        <f t="shared" si="135"/>
        <v>0</v>
      </c>
      <c r="AO504" s="679">
        <f t="shared" si="135"/>
        <v>0</v>
      </c>
      <c r="AP504" s="679">
        <f t="shared" si="135"/>
        <v>0</v>
      </c>
      <c r="AQ504" s="679">
        <f t="shared" si="135"/>
        <v>0</v>
      </c>
      <c r="AR504" s="679">
        <f t="shared" si="135"/>
        <v>0</v>
      </c>
      <c r="AS504" s="679">
        <f t="shared" si="135"/>
        <v>0</v>
      </c>
      <c r="AT504" s="679">
        <f t="shared" si="135"/>
        <v>0</v>
      </c>
      <c r="AU504" s="679">
        <f t="shared" si="135"/>
        <v>0</v>
      </c>
      <c r="AV504" s="679">
        <f t="shared" si="135"/>
        <v>0</v>
      </c>
      <c r="AW504" s="679">
        <f t="shared" si="135"/>
        <v>0</v>
      </c>
      <c r="AX504" s="679">
        <f t="shared" si="135"/>
        <v>0</v>
      </c>
      <c r="AY504" s="679">
        <f t="shared" si="135"/>
        <v>0</v>
      </c>
      <c r="AZ504" s="679">
        <f t="shared" si="135"/>
        <v>0</v>
      </c>
      <c r="BA504" s="679">
        <f t="shared" si="135"/>
        <v>0</v>
      </c>
      <c r="BB504" s="679">
        <f t="shared" si="135"/>
        <v>0</v>
      </c>
      <c r="BC504" s="679">
        <f t="shared" si="135"/>
        <v>0</v>
      </c>
      <c r="BD504" s="679">
        <f t="shared" ref="BD504:CI504" si="136">SUMIF($C:$C,"61.4x",BD:BD)</f>
        <v>0</v>
      </c>
      <c r="BE504" s="679">
        <f t="shared" si="136"/>
        <v>0</v>
      </c>
      <c r="BF504" s="679">
        <f t="shared" si="136"/>
        <v>0</v>
      </c>
      <c r="BG504" s="679">
        <f t="shared" si="136"/>
        <v>0</v>
      </c>
      <c r="BH504" s="679">
        <f t="shared" si="136"/>
        <v>0</v>
      </c>
      <c r="BI504" s="679">
        <f t="shared" si="136"/>
        <v>0</v>
      </c>
      <c r="BJ504" s="679">
        <f t="shared" si="136"/>
        <v>0</v>
      </c>
      <c r="BK504" s="679">
        <f t="shared" si="136"/>
        <v>0</v>
      </c>
      <c r="BL504" s="679">
        <f t="shared" si="136"/>
        <v>0</v>
      </c>
      <c r="BM504" s="679">
        <f t="shared" si="136"/>
        <v>0</v>
      </c>
      <c r="BN504" s="679">
        <f t="shared" si="136"/>
        <v>0</v>
      </c>
      <c r="BO504" s="679">
        <f t="shared" si="136"/>
        <v>0</v>
      </c>
      <c r="BP504" s="679">
        <f t="shared" si="136"/>
        <v>0</v>
      </c>
      <c r="BQ504" s="679">
        <f t="shared" si="136"/>
        <v>0</v>
      </c>
      <c r="BR504" s="679">
        <f t="shared" si="136"/>
        <v>0</v>
      </c>
      <c r="BS504" s="679">
        <f t="shared" si="136"/>
        <v>0</v>
      </c>
      <c r="BT504" s="679">
        <f t="shared" si="136"/>
        <v>0</v>
      </c>
      <c r="BU504" s="679">
        <f t="shared" si="136"/>
        <v>0</v>
      </c>
      <c r="BV504" s="679">
        <f t="shared" si="136"/>
        <v>0</v>
      </c>
      <c r="BW504" s="679">
        <f t="shared" si="136"/>
        <v>0</v>
      </c>
      <c r="BX504" s="679">
        <f t="shared" si="136"/>
        <v>0</v>
      </c>
      <c r="BY504" s="679">
        <f t="shared" si="136"/>
        <v>0</v>
      </c>
      <c r="BZ504" s="679">
        <f t="shared" si="136"/>
        <v>0</v>
      </c>
      <c r="CA504" s="679">
        <f t="shared" si="136"/>
        <v>0</v>
      </c>
      <c r="CB504" s="679">
        <f t="shared" si="136"/>
        <v>0</v>
      </c>
      <c r="CC504" s="679">
        <f t="shared" si="136"/>
        <v>0</v>
      </c>
      <c r="CD504" s="679">
        <f t="shared" si="136"/>
        <v>0</v>
      </c>
      <c r="CE504" s="679">
        <f t="shared" si="136"/>
        <v>0</v>
      </c>
      <c r="CF504" s="679">
        <f t="shared" si="136"/>
        <v>0</v>
      </c>
      <c r="CG504" s="679">
        <f t="shared" si="136"/>
        <v>0</v>
      </c>
      <c r="CH504" s="679">
        <f t="shared" si="136"/>
        <v>0</v>
      </c>
      <c r="CI504" s="679">
        <f t="shared" si="136"/>
        <v>0</v>
      </c>
      <c r="CJ504" s="679">
        <f t="shared" ref="CJ504:DO504" si="137">SUMIF($C:$C,"61.4x",CJ:CJ)</f>
        <v>0</v>
      </c>
      <c r="CK504" s="679">
        <f t="shared" si="137"/>
        <v>0</v>
      </c>
      <c r="CL504" s="679">
        <f t="shared" si="137"/>
        <v>0</v>
      </c>
      <c r="CM504" s="679">
        <f t="shared" si="137"/>
        <v>0</v>
      </c>
      <c r="CN504" s="679">
        <f t="shared" si="137"/>
        <v>0</v>
      </c>
      <c r="CO504" s="679">
        <f t="shared" si="137"/>
        <v>0</v>
      </c>
      <c r="CP504" s="679">
        <f t="shared" si="137"/>
        <v>0</v>
      </c>
      <c r="CQ504" s="679">
        <f t="shared" si="137"/>
        <v>0</v>
      </c>
      <c r="CR504" s="679">
        <f t="shared" si="137"/>
        <v>0</v>
      </c>
      <c r="CS504" s="679">
        <f t="shared" si="137"/>
        <v>0</v>
      </c>
      <c r="CT504" s="679">
        <f t="shared" si="137"/>
        <v>0</v>
      </c>
      <c r="CU504" s="679">
        <f t="shared" si="137"/>
        <v>0</v>
      </c>
      <c r="CV504" s="679">
        <f t="shared" si="137"/>
        <v>0</v>
      </c>
      <c r="CW504" s="679">
        <f t="shared" si="137"/>
        <v>0</v>
      </c>
      <c r="CX504" s="679">
        <f t="shared" si="137"/>
        <v>0</v>
      </c>
      <c r="CY504" s="690">
        <f t="shared" si="137"/>
        <v>0</v>
      </c>
      <c r="CZ504" s="691">
        <f t="shared" si="137"/>
        <v>0</v>
      </c>
      <c r="DA504" s="691">
        <f t="shared" si="137"/>
        <v>0</v>
      </c>
      <c r="DB504" s="691">
        <f t="shared" si="137"/>
        <v>0</v>
      </c>
      <c r="DC504" s="691">
        <f t="shared" si="137"/>
        <v>0</v>
      </c>
      <c r="DD504" s="691">
        <f t="shared" si="137"/>
        <v>0</v>
      </c>
      <c r="DE504" s="691">
        <f t="shared" si="137"/>
        <v>0</v>
      </c>
      <c r="DF504" s="691">
        <f t="shared" si="137"/>
        <v>0</v>
      </c>
      <c r="DG504" s="691">
        <f t="shared" si="137"/>
        <v>0</v>
      </c>
      <c r="DH504" s="691">
        <f t="shared" si="137"/>
        <v>0</v>
      </c>
      <c r="DI504" s="691">
        <f t="shared" si="137"/>
        <v>0</v>
      </c>
      <c r="DJ504" s="691">
        <f t="shared" si="137"/>
        <v>0</v>
      </c>
      <c r="DK504" s="691">
        <f t="shared" si="137"/>
        <v>0</v>
      </c>
      <c r="DL504" s="691">
        <f t="shared" si="137"/>
        <v>0</v>
      </c>
      <c r="DM504" s="691">
        <f t="shared" si="137"/>
        <v>0</v>
      </c>
      <c r="DN504" s="691">
        <f t="shared" si="137"/>
        <v>0</v>
      </c>
      <c r="DO504" s="691">
        <f t="shared" si="137"/>
        <v>0</v>
      </c>
      <c r="DP504" s="691">
        <f t="shared" ref="DP504:DW504" si="138">SUMIF($C:$C,"61.4x",DP:DP)</f>
        <v>0</v>
      </c>
      <c r="DQ504" s="691">
        <f t="shared" si="138"/>
        <v>0</v>
      </c>
      <c r="DR504" s="691">
        <f t="shared" si="138"/>
        <v>0</v>
      </c>
      <c r="DS504" s="691">
        <f t="shared" si="138"/>
        <v>0</v>
      </c>
      <c r="DT504" s="691">
        <f t="shared" si="138"/>
        <v>0</v>
      </c>
      <c r="DU504" s="691">
        <f t="shared" si="138"/>
        <v>0</v>
      </c>
      <c r="DV504" s="691">
        <f t="shared" si="138"/>
        <v>0</v>
      </c>
      <c r="DW504" s="723">
        <f t="shared" si="138"/>
        <v>0</v>
      </c>
      <c r="DX504" s="683"/>
    </row>
    <row r="505" spans="2:128" x14ac:dyDescent="0.2">
      <c r="B505" s="731" t="s">
        <v>531</v>
      </c>
      <c r="C505" s="788" t="s">
        <v>532</v>
      </c>
      <c r="D505" s="680"/>
      <c r="E505" s="680"/>
      <c r="F505" s="680"/>
      <c r="G505" s="680"/>
      <c r="H505" s="680"/>
      <c r="I505" s="680"/>
      <c r="J505" s="680"/>
      <c r="K505" s="680"/>
      <c r="L505" s="680"/>
      <c r="M505" s="680"/>
      <c r="N505" s="680"/>
      <c r="O505" s="680"/>
      <c r="P505" s="680"/>
      <c r="Q505" s="680"/>
      <c r="R505" s="681"/>
      <c r="S505" s="722"/>
      <c r="T505" s="681"/>
      <c r="U505" s="722"/>
      <c r="V505" s="680"/>
      <c r="W505" s="680"/>
      <c r="X505" s="679">
        <f t="shared" ref="X505:BC505" si="139">SUMIF($C:$C,"61.5x",X:X)</f>
        <v>0</v>
      </c>
      <c r="Y505" s="679">
        <f t="shared" si="139"/>
        <v>0</v>
      </c>
      <c r="Z505" s="679">
        <f t="shared" si="139"/>
        <v>0</v>
      </c>
      <c r="AA505" s="679">
        <f t="shared" si="139"/>
        <v>0</v>
      </c>
      <c r="AB505" s="679">
        <f t="shared" si="139"/>
        <v>0</v>
      </c>
      <c r="AC505" s="679">
        <f t="shared" si="139"/>
        <v>0</v>
      </c>
      <c r="AD505" s="679">
        <f t="shared" si="139"/>
        <v>0</v>
      </c>
      <c r="AE505" s="679">
        <f t="shared" si="139"/>
        <v>0</v>
      </c>
      <c r="AF505" s="679">
        <f t="shared" si="139"/>
        <v>0</v>
      </c>
      <c r="AG505" s="679">
        <f t="shared" si="139"/>
        <v>0</v>
      </c>
      <c r="AH505" s="679">
        <f t="shared" si="139"/>
        <v>0</v>
      </c>
      <c r="AI505" s="679">
        <f t="shared" si="139"/>
        <v>0</v>
      </c>
      <c r="AJ505" s="679">
        <f t="shared" si="139"/>
        <v>0</v>
      </c>
      <c r="AK505" s="679">
        <f t="shared" si="139"/>
        <v>0</v>
      </c>
      <c r="AL505" s="679">
        <f t="shared" si="139"/>
        <v>0</v>
      </c>
      <c r="AM505" s="679">
        <f t="shared" si="139"/>
        <v>0</v>
      </c>
      <c r="AN505" s="679">
        <f t="shared" si="139"/>
        <v>0</v>
      </c>
      <c r="AO505" s="679">
        <f t="shared" si="139"/>
        <v>0</v>
      </c>
      <c r="AP505" s="679">
        <f t="shared" si="139"/>
        <v>0</v>
      </c>
      <c r="AQ505" s="679">
        <f t="shared" si="139"/>
        <v>0</v>
      </c>
      <c r="AR505" s="679">
        <f t="shared" si="139"/>
        <v>0</v>
      </c>
      <c r="AS505" s="679">
        <f t="shared" si="139"/>
        <v>0</v>
      </c>
      <c r="AT505" s="679">
        <f t="shared" si="139"/>
        <v>0</v>
      </c>
      <c r="AU505" s="679">
        <f t="shared" si="139"/>
        <v>0</v>
      </c>
      <c r="AV505" s="679">
        <f t="shared" si="139"/>
        <v>0</v>
      </c>
      <c r="AW505" s="679">
        <f t="shared" si="139"/>
        <v>0</v>
      </c>
      <c r="AX505" s="679">
        <f t="shared" si="139"/>
        <v>0</v>
      </c>
      <c r="AY505" s="679">
        <f t="shared" si="139"/>
        <v>0</v>
      </c>
      <c r="AZ505" s="679">
        <f t="shared" si="139"/>
        <v>0</v>
      </c>
      <c r="BA505" s="679">
        <f t="shared" si="139"/>
        <v>0</v>
      </c>
      <c r="BB505" s="679">
        <f t="shared" si="139"/>
        <v>0</v>
      </c>
      <c r="BC505" s="679">
        <f t="shared" si="139"/>
        <v>0</v>
      </c>
      <c r="BD505" s="679">
        <f t="shared" ref="BD505:CI505" si="140">SUMIF($C:$C,"61.5x",BD:BD)</f>
        <v>0</v>
      </c>
      <c r="BE505" s="679">
        <f t="shared" si="140"/>
        <v>0</v>
      </c>
      <c r="BF505" s="679">
        <f t="shared" si="140"/>
        <v>0</v>
      </c>
      <c r="BG505" s="679">
        <f t="shared" si="140"/>
        <v>0</v>
      </c>
      <c r="BH505" s="679">
        <f t="shared" si="140"/>
        <v>0</v>
      </c>
      <c r="BI505" s="679">
        <f t="shared" si="140"/>
        <v>0</v>
      </c>
      <c r="BJ505" s="679">
        <f t="shared" si="140"/>
        <v>0</v>
      </c>
      <c r="BK505" s="679">
        <f t="shared" si="140"/>
        <v>0</v>
      </c>
      <c r="BL505" s="679">
        <f t="shared" si="140"/>
        <v>0</v>
      </c>
      <c r="BM505" s="679">
        <f t="shared" si="140"/>
        <v>0</v>
      </c>
      <c r="BN505" s="679">
        <f t="shared" si="140"/>
        <v>0</v>
      </c>
      <c r="BO505" s="679">
        <f t="shared" si="140"/>
        <v>0</v>
      </c>
      <c r="BP505" s="679">
        <f t="shared" si="140"/>
        <v>0</v>
      </c>
      <c r="BQ505" s="679">
        <f t="shared" si="140"/>
        <v>0</v>
      </c>
      <c r="BR505" s="679">
        <f t="shared" si="140"/>
        <v>0</v>
      </c>
      <c r="BS505" s="679">
        <f t="shared" si="140"/>
        <v>0</v>
      </c>
      <c r="BT505" s="679">
        <f t="shared" si="140"/>
        <v>0</v>
      </c>
      <c r="BU505" s="679">
        <f t="shared" si="140"/>
        <v>0</v>
      </c>
      <c r="BV505" s="679">
        <f t="shared" si="140"/>
        <v>0</v>
      </c>
      <c r="BW505" s="679">
        <f t="shared" si="140"/>
        <v>0</v>
      </c>
      <c r="BX505" s="679">
        <f t="shared" si="140"/>
        <v>0</v>
      </c>
      <c r="BY505" s="679">
        <f t="shared" si="140"/>
        <v>0</v>
      </c>
      <c r="BZ505" s="679">
        <f t="shared" si="140"/>
        <v>0</v>
      </c>
      <c r="CA505" s="679">
        <f t="shared" si="140"/>
        <v>0</v>
      </c>
      <c r="CB505" s="679">
        <f t="shared" si="140"/>
        <v>0</v>
      </c>
      <c r="CC505" s="679">
        <f t="shared" si="140"/>
        <v>0</v>
      </c>
      <c r="CD505" s="679">
        <f t="shared" si="140"/>
        <v>0</v>
      </c>
      <c r="CE505" s="679">
        <f t="shared" si="140"/>
        <v>0</v>
      </c>
      <c r="CF505" s="679">
        <f t="shared" si="140"/>
        <v>0</v>
      </c>
      <c r="CG505" s="679">
        <f t="shared" si="140"/>
        <v>0</v>
      </c>
      <c r="CH505" s="679">
        <f t="shared" si="140"/>
        <v>0</v>
      </c>
      <c r="CI505" s="679">
        <f t="shared" si="140"/>
        <v>0</v>
      </c>
      <c r="CJ505" s="679">
        <f t="shared" ref="CJ505:DO505" si="141">SUMIF($C:$C,"61.5x",CJ:CJ)</f>
        <v>0</v>
      </c>
      <c r="CK505" s="679">
        <f t="shared" si="141"/>
        <v>0</v>
      </c>
      <c r="CL505" s="679">
        <f t="shared" si="141"/>
        <v>0</v>
      </c>
      <c r="CM505" s="679">
        <f t="shared" si="141"/>
        <v>0</v>
      </c>
      <c r="CN505" s="679">
        <f t="shared" si="141"/>
        <v>0</v>
      </c>
      <c r="CO505" s="679">
        <f t="shared" si="141"/>
        <v>0</v>
      </c>
      <c r="CP505" s="679">
        <f t="shared" si="141"/>
        <v>0</v>
      </c>
      <c r="CQ505" s="679">
        <f t="shared" si="141"/>
        <v>0</v>
      </c>
      <c r="CR505" s="679">
        <f t="shared" si="141"/>
        <v>0</v>
      </c>
      <c r="CS505" s="679">
        <f t="shared" si="141"/>
        <v>0</v>
      </c>
      <c r="CT505" s="679">
        <f t="shared" si="141"/>
        <v>0</v>
      </c>
      <c r="CU505" s="679">
        <f t="shared" si="141"/>
        <v>0</v>
      </c>
      <c r="CV505" s="679">
        <f t="shared" si="141"/>
        <v>0</v>
      </c>
      <c r="CW505" s="679">
        <f t="shared" si="141"/>
        <v>0</v>
      </c>
      <c r="CX505" s="679">
        <f t="shared" si="141"/>
        <v>0</v>
      </c>
      <c r="CY505" s="690">
        <f t="shared" si="141"/>
        <v>0</v>
      </c>
      <c r="CZ505" s="691">
        <f t="shared" si="141"/>
        <v>0</v>
      </c>
      <c r="DA505" s="691">
        <f t="shared" si="141"/>
        <v>0</v>
      </c>
      <c r="DB505" s="691">
        <f t="shared" si="141"/>
        <v>0</v>
      </c>
      <c r="DC505" s="691">
        <f t="shared" si="141"/>
        <v>0</v>
      </c>
      <c r="DD505" s="691">
        <f t="shared" si="141"/>
        <v>0</v>
      </c>
      <c r="DE505" s="691">
        <f t="shared" si="141"/>
        <v>0</v>
      </c>
      <c r="DF505" s="691">
        <f t="shared" si="141"/>
        <v>0</v>
      </c>
      <c r="DG505" s="691">
        <f t="shared" si="141"/>
        <v>0</v>
      </c>
      <c r="DH505" s="691">
        <f t="shared" si="141"/>
        <v>0</v>
      </c>
      <c r="DI505" s="691">
        <f t="shared" si="141"/>
        <v>0</v>
      </c>
      <c r="DJ505" s="691">
        <f t="shared" si="141"/>
        <v>0</v>
      </c>
      <c r="DK505" s="691">
        <f t="shared" si="141"/>
        <v>0</v>
      </c>
      <c r="DL505" s="691">
        <f t="shared" si="141"/>
        <v>0</v>
      </c>
      <c r="DM505" s="691">
        <f t="shared" si="141"/>
        <v>0</v>
      </c>
      <c r="DN505" s="691">
        <f t="shared" si="141"/>
        <v>0</v>
      </c>
      <c r="DO505" s="691">
        <f t="shared" si="141"/>
        <v>0</v>
      </c>
      <c r="DP505" s="691">
        <f t="shared" ref="DP505:DW505" si="142">SUMIF($C:$C,"61.5x",DP:DP)</f>
        <v>0</v>
      </c>
      <c r="DQ505" s="691">
        <f t="shared" si="142"/>
        <v>0</v>
      </c>
      <c r="DR505" s="691">
        <f t="shared" si="142"/>
        <v>0</v>
      </c>
      <c r="DS505" s="691">
        <f t="shared" si="142"/>
        <v>0</v>
      </c>
      <c r="DT505" s="691">
        <f t="shared" si="142"/>
        <v>0</v>
      </c>
      <c r="DU505" s="691">
        <f t="shared" si="142"/>
        <v>0</v>
      </c>
      <c r="DV505" s="691">
        <f t="shared" si="142"/>
        <v>0</v>
      </c>
      <c r="DW505" s="723">
        <f t="shared" si="142"/>
        <v>0</v>
      </c>
      <c r="DX505" s="683"/>
    </row>
    <row r="506" spans="2:128" x14ac:dyDescent="0.2">
      <c r="B506" s="731" t="s">
        <v>533</v>
      </c>
      <c r="C506" s="814" t="s">
        <v>534</v>
      </c>
      <c r="D506" s="680"/>
      <c r="E506" s="680"/>
      <c r="F506" s="680"/>
      <c r="G506" s="680"/>
      <c r="H506" s="680"/>
      <c r="I506" s="680"/>
      <c r="J506" s="680"/>
      <c r="K506" s="680"/>
      <c r="L506" s="680"/>
      <c r="M506" s="680"/>
      <c r="N506" s="680"/>
      <c r="O506" s="680"/>
      <c r="P506" s="680"/>
      <c r="Q506" s="680"/>
      <c r="R506" s="681"/>
      <c r="S506" s="722"/>
      <c r="T506" s="681"/>
      <c r="U506" s="722"/>
      <c r="V506" s="680"/>
      <c r="W506" s="680"/>
      <c r="X506" s="679">
        <f t="shared" ref="X506:BC506" si="143">SUMIF($C:$C,"61.6x",X:X)</f>
        <v>0</v>
      </c>
      <c r="Y506" s="679">
        <f t="shared" si="143"/>
        <v>0</v>
      </c>
      <c r="Z506" s="679">
        <f t="shared" si="143"/>
        <v>0</v>
      </c>
      <c r="AA506" s="679">
        <f t="shared" si="143"/>
        <v>0</v>
      </c>
      <c r="AB506" s="679">
        <f t="shared" si="143"/>
        <v>0</v>
      </c>
      <c r="AC506" s="679">
        <f t="shared" si="143"/>
        <v>0</v>
      </c>
      <c r="AD506" s="679">
        <f t="shared" si="143"/>
        <v>0</v>
      </c>
      <c r="AE506" s="679">
        <f t="shared" si="143"/>
        <v>0</v>
      </c>
      <c r="AF506" s="679">
        <f t="shared" si="143"/>
        <v>0</v>
      </c>
      <c r="AG506" s="679">
        <f t="shared" si="143"/>
        <v>0</v>
      </c>
      <c r="AH506" s="679">
        <f t="shared" si="143"/>
        <v>0</v>
      </c>
      <c r="AI506" s="679">
        <f t="shared" si="143"/>
        <v>0</v>
      </c>
      <c r="AJ506" s="679">
        <f t="shared" si="143"/>
        <v>0</v>
      </c>
      <c r="AK506" s="679">
        <f t="shared" si="143"/>
        <v>0</v>
      </c>
      <c r="AL506" s="679">
        <f t="shared" si="143"/>
        <v>0</v>
      </c>
      <c r="AM506" s="679">
        <f t="shared" si="143"/>
        <v>0</v>
      </c>
      <c r="AN506" s="679">
        <f t="shared" si="143"/>
        <v>0</v>
      </c>
      <c r="AO506" s="679">
        <f t="shared" si="143"/>
        <v>0</v>
      </c>
      <c r="AP506" s="679">
        <f t="shared" si="143"/>
        <v>0</v>
      </c>
      <c r="AQ506" s="679">
        <f t="shared" si="143"/>
        <v>0</v>
      </c>
      <c r="AR506" s="679">
        <f t="shared" si="143"/>
        <v>0</v>
      </c>
      <c r="AS506" s="679">
        <f t="shared" si="143"/>
        <v>0</v>
      </c>
      <c r="AT506" s="679">
        <f t="shared" si="143"/>
        <v>0</v>
      </c>
      <c r="AU506" s="679">
        <f t="shared" si="143"/>
        <v>0</v>
      </c>
      <c r="AV506" s="679">
        <f t="shared" si="143"/>
        <v>0</v>
      </c>
      <c r="AW506" s="679">
        <f t="shared" si="143"/>
        <v>0</v>
      </c>
      <c r="AX506" s="679">
        <f t="shared" si="143"/>
        <v>0</v>
      </c>
      <c r="AY506" s="679">
        <f t="shared" si="143"/>
        <v>0</v>
      </c>
      <c r="AZ506" s="679">
        <f t="shared" si="143"/>
        <v>0</v>
      </c>
      <c r="BA506" s="679">
        <f t="shared" si="143"/>
        <v>0</v>
      </c>
      <c r="BB506" s="679">
        <f t="shared" si="143"/>
        <v>0</v>
      </c>
      <c r="BC506" s="679">
        <f t="shared" si="143"/>
        <v>0</v>
      </c>
      <c r="BD506" s="679">
        <f t="shared" ref="BD506:CI506" si="144">SUMIF($C:$C,"61.6x",BD:BD)</f>
        <v>0</v>
      </c>
      <c r="BE506" s="679">
        <f t="shared" si="144"/>
        <v>0</v>
      </c>
      <c r="BF506" s="679">
        <f t="shared" si="144"/>
        <v>0</v>
      </c>
      <c r="BG506" s="679">
        <f t="shared" si="144"/>
        <v>0</v>
      </c>
      <c r="BH506" s="679">
        <f t="shared" si="144"/>
        <v>0</v>
      </c>
      <c r="BI506" s="679">
        <f t="shared" si="144"/>
        <v>0</v>
      </c>
      <c r="BJ506" s="679">
        <f t="shared" si="144"/>
        <v>0</v>
      </c>
      <c r="BK506" s="679">
        <f t="shared" si="144"/>
        <v>0</v>
      </c>
      <c r="BL506" s="679">
        <f t="shared" si="144"/>
        <v>0</v>
      </c>
      <c r="BM506" s="679">
        <f t="shared" si="144"/>
        <v>0</v>
      </c>
      <c r="BN506" s="679">
        <f t="shared" si="144"/>
        <v>0</v>
      </c>
      <c r="BO506" s="679">
        <f t="shared" si="144"/>
        <v>0</v>
      </c>
      <c r="BP506" s="679">
        <f t="shared" si="144"/>
        <v>0</v>
      </c>
      <c r="BQ506" s="679">
        <f t="shared" si="144"/>
        <v>0</v>
      </c>
      <c r="BR506" s="679">
        <f t="shared" si="144"/>
        <v>0</v>
      </c>
      <c r="BS506" s="679">
        <f t="shared" si="144"/>
        <v>0</v>
      </c>
      <c r="BT506" s="679">
        <f t="shared" si="144"/>
        <v>0</v>
      </c>
      <c r="BU506" s="679">
        <f t="shared" si="144"/>
        <v>0</v>
      </c>
      <c r="BV506" s="679">
        <f t="shared" si="144"/>
        <v>0</v>
      </c>
      <c r="BW506" s="679">
        <f t="shared" si="144"/>
        <v>0</v>
      </c>
      <c r="BX506" s="679">
        <f t="shared" si="144"/>
        <v>0</v>
      </c>
      <c r="BY506" s="679">
        <f t="shared" si="144"/>
        <v>0</v>
      </c>
      <c r="BZ506" s="679">
        <f t="shared" si="144"/>
        <v>0</v>
      </c>
      <c r="CA506" s="679">
        <f t="shared" si="144"/>
        <v>0</v>
      </c>
      <c r="CB506" s="679">
        <f t="shared" si="144"/>
        <v>0</v>
      </c>
      <c r="CC506" s="679">
        <f t="shared" si="144"/>
        <v>0</v>
      </c>
      <c r="CD506" s="679">
        <f t="shared" si="144"/>
        <v>0</v>
      </c>
      <c r="CE506" s="679">
        <f t="shared" si="144"/>
        <v>0</v>
      </c>
      <c r="CF506" s="679">
        <f t="shared" si="144"/>
        <v>0</v>
      </c>
      <c r="CG506" s="679">
        <f t="shared" si="144"/>
        <v>0</v>
      </c>
      <c r="CH506" s="679">
        <f t="shared" si="144"/>
        <v>0</v>
      </c>
      <c r="CI506" s="679">
        <f t="shared" si="144"/>
        <v>0</v>
      </c>
      <c r="CJ506" s="679">
        <f t="shared" ref="CJ506:DO506" si="145">SUMIF($C:$C,"61.6x",CJ:CJ)</f>
        <v>0</v>
      </c>
      <c r="CK506" s="679">
        <f t="shared" si="145"/>
        <v>0</v>
      </c>
      <c r="CL506" s="679">
        <f t="shared" si="145"/>
        <v>0</v>
      </c>
      <c r="CM506" s="679">
        <f t="shared" si="145"/>
        <v>0</v>
      </c>
      <c r="CN506" s="679">
        <f t="shared" si="145"/>
        <v>0</v>
      </c>
      <c r="CO506" s="679">
        <f t="shared" si="145"/>
        <v>0</v>
      </c>
      <c r="CP506" s="679">
        <f t="shared" si="145"/>
        <v>0</v>
      </c>
      <c r="CQ506" s="679">
        <f t="shared" si="145"/>
        <v>0</v>
      </c>
      <c r="CR506" s="679">
        <f t="shared" si="145"/>
        <v>0</v>
      </c>
      <c r="CS506" s="679">
        <f t="shared" si="145"/>
        <v>0</v>
      </c>
      <c r="CT506" s="679">
        <f t="shared" si="145"/>
        <v>0</v>
      </c>
      <c r="CU506" s="679">
        <f t="shared" si="145"/>
        <v>0</v>
      </c>
      <c r="CV506" s="679">
        <f t="shared" si="145"/>
        <v>0</v>
      </c>
      <c r="CW506" s="679">
        <f t="shared" si="145"/>
        <v>0</v>
      </c>
      <c r="CX506" s="679">
        <f t="shared" si="145"/>
        <v>0</v>
      </c>
      <c r="CY506" s="690">
        <f t="shared" si="145"/>
        <v>0</v>
      </c>
      <c r="CZ506" s="691">
        <f t="shared" si="145"/>
        <v>0</v>
      </c>
      <c r="DA506" s="691">
        <f t="shared" si="145"/>
        <v>0</v>
      </c>
      <c r="DB506" s="691">
        <f t="shared" si="145"/>
        <v>0</v>
      </c>
      <c r="DC506" s="691">
        <f t="shared" si="145"/>
        <v>0</v>
      </c>
      <c r="DD506" s="691">
        <f t="shared" si="145"/>
        <v>0</v>
      </c>
      <c r="DE506" s="691">
        <f t="shared" si="145"/>
        <v>0</v>
      </c>
      <c r="DF506" s="691">
        <f t="shared" si="145"/>
        <v>0</v>
      </c>
      <c r="DG506" s="691">
        <f t="shared" si="145"/>
        <v>0</v>
      </c>
      <c r="DH506" s="691">
        <f t="shared" si="145"/>
        <v>0</v>
      </c>
      <c r="DI506" s="691">
        <f t="shared" si="145"/>
        <v>0</v>
      </c>
      <c r="DJ506" s="691">
        <f t="shared" si="145"/>
        <v>0</v>
      </c>
      <c r="DK506" s="691">
        <f t="shared" si="145"/>
        <v>0</v>
      </c>
      <c r="DL506" s="691">
        <f t="shared" si="145"/>
        <v>0</v>
      </c>
      <c r="DM506" s="691">
        <f t="shared" si="145"/>
        <v>0</v>
      </c>
      <c r="DN506" s="691">
        <f t="shared" si="145"/>
        <v>0</v>
      </c>
      <c r="DO506" s="691">
        <f t="shared" si="145"/>
        <v>0</v>
      </c>
      <c r="DP506" s="691">
        <f t="shared" ref="DP506:DW506" si="146">SUMIF($C:$C,"61.6x",DP:DP)</f>
        <v>0</v>
      </c>
      <c r="DQ506" s="691">
        <f t="shared" si="146"/>
        <v>0</v>
      </c>
      <c r="DR506" s="691">
        <f t="shared" si="146"/>
        <v>0</v>
      </c>
      <c r="DS506" s="691">
        <f t="shared" si="146"/>
        <v>0</v>
      </c>
      <c r="DT506" s="691">
        <f t="shared" si="146"/>
        <v>0</v>
      </c>
      <c r="DU506" s="691">
        <f t="shared" si="146"/>
        <v>0</v>
      </c>
      <c r="DV506" s="691">
        <f t="shared" si="146"/>
        <v>0</v>
      </c>
      <c r="DW506" s="723">
        <f t="shared" si="146"/>
        <v>0</v>
      </c>
      <c r="DX506" s="683"/>
    </row>
    <row r="507" spans="2:128" x14ac:dyDescent="0.2">
      <c r="B507" s="731" t="s">
        <v>535</v>
      </c>
      <c r="C507" s="814" t="s">
        <v>536</v>
      </c>
      <c r="D507" s="680"/>
      <c r="E507" s="680"/>
      <c r="F507" s="680"/>
      <c r="G507" s="680"/>
      <c r="H507" s="680"/>
      <c r="I507" s="680"/>
      <c r="J507" s="680"/>
      <c r="K507" s="680"/>
      <c r="L507" s="680"/>
      <c r="M507" s="680"/>
      <c r="N507" s="680"/>
      <c r="O507" s="680"/>
      <c r="P507" s="680"/>
      <c r="Q507" s="680"/>
      <c r="R507" s="681"/>
      <c r="S507" s="722"/>
      <c r="T507" s="681"/>
      <c r="U507" s="722"/>
      <c r="V507" s="680"/>
      <c r="W507" s="680"/>
      <c r="X507" s="679">
        <f t="shared" ref="X507:BC507" si="147">SUMIF($C:$C,"61.7x",X:X)</f>
        <v>0</v>
      </c>
      <c r="Y507" s="679">
        <f t="shared" si="147"/>
        <v>0</v>
      </c>
      <c r="Z507" s="679">
        <f t="shared" si="147"/>
        <v>0</v>
      </c>
      <c r="AA507" s="679">
        <f t="shared" si="147"/>
        <v>0</v>
      </c>
      <c r="AB507" s="679">
        <f t="shared" si="147"/>
        <v>0</v>
      </c>
      <c r="AC507" s="679">
        <f t="shared" si="147"/>
        <v>0</v>
      </c>
      <c r="AD507" s="679">
        <f t="shared" si="147"/>
        <v>0</v>
      </c>
      <c r="AE507" s="679">
        <f t="shared" si="147"/>
        <v>0</v>
      </c>
      <c r="AF507" s="679">
        <f t="shared" si="147"/>
        <v>0</v>
      </c>
      <c r="AG507" s="679">
        <f t="shared" si="147"/>
        <v>0</v>
      </c>
      <c r="AH507" s="679">
        <f t="shared" si="147"/>
        <v>0</v>
      </c>
      <c r="AI507" s="679">
        <f t="shared" si="147"/>
        <v>0</v>
      </c>
      <c r="AJ507" s="679">
        <f t="shared" si="147"/>
        <v>0</v>
      </c>
      <c r="AK507" s="679">
        <f t="shared" si="147"/>
        <v>0</v>
      </c>
      <c r="AL507" s="679">
        <f t="shared" si="147"/>
        <v>0</v>
      </c>
      <c r="AM507" s="679">
        <f t="shared" si="147"/>
        <v>0</v>
      </c>
      <c r="AN507" s="679">
        <f t="shared" si="147"/>
        <v>0</v>
      </c>
      <c r="AO507" s="679">
        <f t="shared" si="147"/>
        <v>0</v>
      </c>
      <c r="AP507" s="679">
        <f t="shared" si="147"/>
        <v>0</v>
      </c>
      <c r="AQ507" s="679">
        <f t="shared" si="147"/>
        <v>0</v>
      </c>
      <c r="AR507" s="679">
        <f t="shared" si="147"/>
        <v>0</v>
      </c>
      <c r="AS507" s="679">
        <f t="shared" si="147"/>
        <v>0</v>
      </c>
      <c r="AT507" s="679">
        <f t="shared" si="147"/>
        <v>0</v>
      </c>
      <c r="AU507" s="679">
        <f t="shared" si="147"/>
        <v>0</v>
      </c>
      <c r="AV507" s="679">
        <f t="shared" si="147"/>
        <v>0</v>
      </c>
      <c r="AW507" s="679">
        <f t="shared" si="147"/>
        <v>0</v>
      </c>
      <c r="AX507" s="679">
        <f t="shared" si="147"/>
        <v>0</v>
      </c>
      <c r="AY507" s="679">
        <f t="shared" si="147"/>
        <v>0</v>
      </c>
      <c r="AZ507" s="679">
        <f t="shared" si="147"/>
        <v>0</v>
      </c>
      <c r="BA507" s="679">
        <f t="shared" si="147"/>
        <v>0</v>
      </c>
      <c r="BB507" s="679">
        <f t="shared" si="147"/>
        <v>0</v>
      </c>
      <c r="BC507" s="679">
        <f t="shared" si="147"/>
        <v>0</v>
      </c>
      <c r="BD507" s="679">
        <f t="shared" ref="BD507:CI507" si="148">SUMIF($C:$C,"61.7x",BD:BD)</f>
        <v>0</v>
      </c>
      <c r="BE507" s="679">
        <f t="shared" si="148"/>
        <v>0</v>
      </c>
      <c r="BF507" s="679">
        <f t="shared" si="148"/>
        <v>0</v>
      </c>
      <c r="BG507" s="679">
        <f t="shared" si="148"/>
        <v>0</v>
      </c>
      <c r="BH507" s="679">
        <f t="shared" si="148"/>
        <v>0</v>
      </c>
      <c r="BI507" s="679">
        <f t="shared" si="148"/>
        <v>0</v>
      </c>
      <c r="BJ507" s="679">
        <f t="shared" si="148"/>
        <v>0</v>
      </c>
      <c r="BK507" s="679">
        <f t="shared" si="148"/>
        <v>0</v>
      </c>
      <c r="BL507" s="679">
        <f t="shared" si="148"/>
        <v>0</v>
      </c>
      <c r="BM507" s="679">
        <f t="shared" si="148"/>
        <v>0</v>
      </c>
      <c r="BN507" s="679">
        <f t="shared" si="148"/>
        <v>0</v>
      </c>
      <c r="BO507" s="679">
        <f t="shared" si="148"/>
        <v>0</v>
      </c>
      <c r="BP507" s="679">
        <f t="shared" si="148"/>
        <v>0</v>
      </c>
      <c r="BQ507" s="679">
        <f t="shared" si="148"/>
        <v>0</v>
      </c>
      <c r="BR507" s="679">
        <f t="shared" si="148"/>
        <v>0</v>
      </c>
      <c r="BS507" s="679">
        <f t="shared" si="148"/>
        <v>0</v>
      </c>
      <c r="BT507" s="679">
        <f t="shared" si="148"/>
        <v>0</v>
      </c>
      <c r="BU507" s="679">
        <f t="shared" si="148"/>
        <v>0</v>
      </c>
      <c r="BV507" s="679">
        <f t="shared" si="148"/>
        <v>0</v>
      </c>
      <c r="BW507" s="679">
        <f t="shared" si="148"/>
        <v>0</v>
      </c>
      <c r="BX507" s="679">
        <f t="shared" si="148"/>
        <v>0</v>
      </c>
      <c r="BY507" s="679">
        <f t="shared" si="148"/>
        <v>0</v>
      </c>
      <c r="BZ507" s="679">
        <f t="shared" si="148"/>
        <v>0</v>
      </c>
      <c r="CA507" s="679">
        <f t="shared" si="148"/>
        <v>0</v>
      </c>
      <c r="CB507" s="679">
        <f t="shared" si="148"/>
        <v>0</v>
      </c>
      <c r="CC507" s="679">
        <f t="shared" si="148"/>
        <v>0</v>
      </c>
      <c r="CD507" s="679">
        <f t="shared" si="148"/>
        <v>0</v>
      </c>
      <c r="CE507" s="679">
        <f t="shared" si="148"/>
        <v>0</v>
      </c>
      <c r="CF507" s="679">
        <f t="shared" si="148"/>
        <v>0</v>
      </c>
      <c r="CG507" s="679">
        <f t="shared" si="148"/>
        <v>0</v>
      </c>
      <c r="CH507" s="679">
        <f t="shared" si="148"/>
        <v>0</v>
      </c>
      <c r="CI507" s="679">
        <f t="shared" si="148"/>
        <v>0</v>
      </c>
      <c r="CJ507" s="679">
        <f t="shared" ref="CJ507:DO507" si="149">SUMIF($C:$C,"61.7x",CJ:CJ)</f>
        <v>0</v>
      </c>
      <c r="CK507" s="679">
        <f t="shared" si="149"/>
        <v>0</v>
      </c>
      <c r="CL507" s="679">
        <f t="shared" si="149"/>
        <v>0</v>
      </c>
      <c r="CM507" s="679">
        <f t="shared" si="149"/>
        <v>0</v>
      </c>
      <c r="CN507" s="679">
        <f t="shared" si="149"/>
        <v>0</v>
      </c>
      <c r="CO507" s="679">
        <f t="shared" si="149"/>
        <v>0</v>
      </c>
      <c r="CP507" s="679">
        <f t="shared" si="149"/>
        <v>0</v>
      </c>
      <c r="CQ507" s="679">
        <f t="shared" si="149"/>
        <v>0</v>
      </c>
      <c r="CR507" s="679">
        <f t="shared" si="149"/>
        <v>0</v>
      </c>
      <c r="CS507" s="679">
        <f t="shared" si="149"/>
        <v>0</v>
      </c>
      <c r="CT507" s="679">
        <f t="shared" si="149"/>
        <v>0</v>
      </c>
      <c r="CU507" s="679">
        <f t="shared" si="149"/>
        <v>0</v>
      </c>
      <c r="CV507" s="679">
        <f t="shared" si="149"/>
        <v>0</v>
      </c>
      <c r="CW507" s="679">
        <f t="shared" si="149"/>
        <v>0</v>
      </c>
      <c r="CX507" s="679">
        <f t="shared" si="149"/>
        <v>0</v>
      </c>
      <c r="CY507" s="690">
        <f t="shared" si="149"/>
        <v>0</v>
      </c>
      <c r="CZ507" s="691">
        <f t="shared" si="149"/>
        <v>0</v>
      </c>
      <c r="DA507" s="691">
        <f t="shared" si="149"/>
        <v>0</v>
      </c>
      <c r="DB507" s="691">
        <f t="shared" si="149"/>
        <v>0</v>
      </c>
      <c r="DC507" s="691">
        <f t="shared" si="149"/>
        <v>0</v>
      </c>
      <c r="DD507" s="691">
        <f t="shared" si="149"/>
        <v>0</v>
      </c>
      <c r="DE507" s="691">
        <f t="shared" si="149"/>
        <v>0</v>
      </c>
      <c r="DF507" s="691">
        <f t="shared" si="149"/>
        <v>0</v>
      </c>
      <c r="DG507" s="691">
        <f t="shared" si="149"/>
        <v>0</v>
      </c>
      <c r="DH507" s="691">
        <f t="shared" si="149"/>
        <v>0</v>
      </c>
      <c r="DI507" s="691">
        <f t="shared" si="149"/>
        <v>0</v>
      </c>
      <c r="DJ507" s="691">
        <f t="shared" si="149"/>
        <v>0</v>
      </c>
      <c r="DK507" s="691">
        <f t="shared" si="149"/>
        <v>0</v>
      </c>
      <c r="DL507" s="691">
        <f t="shared" si="149"/>
        <v>0</v>
      </c>
      <c r="DM507" s="691">
        <f t="shared" si="149"/>
        <v>0</v>
      </c>
      <c r="DN507" s="691">
        <f t="shared" si="149"/>
        <v>0</v>
      </c>
      <c r="DO507" s="691">
        <f t="shared" si="149"/>
        <v>0</v>
      </c>
      <c r="DP507" s="691">
        <f t="shared" ref="DP507:DW507" si="150">SUMIF($C:$C,"61.7x",DP:DP)</f>
        <v>0</v>
      </c>
      <c r="DQ507" s="691">
        <f t="shared" si="150"/>
        <v>0</v>
      </c>
      <c r="DR507" s="691">
        <f t="shared" si="150"/>
        <v>0</v>
      </c>
      <c r="DS507" s="691">
        <f t="shared" si="150"/>
        <v>0</v>
      </c>
      <c r="DT507" s="691">
        <f t="shared" si="150"/>
        <v>0</v>
      </c>
      <c r="DU507" s="691">
        <f t="shared" si="150"/>
        <v>0</v>
      </c>
      <c r="DV507" s="691">
        <f t="shared" si="150"/>
        <v>0</v>
      </c>
      <c r="DW507" s="723">
        <f t="shared" si="150"/>
        <v>0</v>
      </c>
      <c r="DX507" s="683"/>
    </row>
    <row r="508" spans="2:128" x14ac:dyDescent="0.2">
      <c r="B508" s="731" t="s">
        <v>537</v>
      </c>
      <c r="C508" s="814" t="s">
        <v>538</v>
      </c>
      <c r="D508" s="680"/>
      <c r="E508" s="680"/>
      <c r="F508" s="680"/>
      <c r="G508" s="680"/>
      <c r="H508" s="680"/>
      <c r="I508" s="680"/>
      <c r="J508" s="680"/>
      <c r="K508" s="680"/>
      <c r="L508" s="680"/>
      <c r="M508" s="680"/>
      <c r="N508" s="680"/>
      <c r="O508" s="680"/>
      <c r="P508" s="680"/>
      <c r="Q508" s="680"/>
      <c r="R508" s="681"/>
      <c r="S508" s="722"/>
      <c r="T508" s="681"/>
      <c r="U508" s="722"/>
      <c r="V508" s="680"/>
      <c r="W508" s="680"/>
      <c r="X508" s="679">
        <f t="shared" ref="X508:BC508" si="151">SUMIF($C:$C,"61.8x",X:X)</f>
        <v>0</v>
      </c>
      <c r="Y508" s="679">
        <f t="shared" si="151"/>
        <v>0</v>
      </c>
      <c r="Z508" s="679">
        <f t="shared" si="151"/>
        <v>0</v>
      </c>
      <c r="AA508" s="679">
        <f t="shared" si="151"/>
        <v>0</v>
      </c>
      <c r="AB508" s="679">
        <f t="shared" si="151"/>
        <v>0</v>
      </c>
      <c r="AC508" s="679">
        <f t="shared" si="151"/>
        <v>0</v>
      </c>
      <c r="AD508" s="679">
        <f t="shared" si="151"/>
        <v>0</v>
      </c>
      <c r="AE508" s="679">
        <f t="shared" si="151"/>
        <v>0</v>
      </c>
      <c r="AF508" s="679">
        <f t="shared" si="151"/>
        <v>0</v>
      </c>
      <c r="AG508" s="679">
        <f t="shared" si="151"/>
        <v>0</v>
      </c>
      <c r="AH508" s="679">
        <f t="shared" si="151"/>
        <v>0</v>
      </c>
      <c r="AI508" s="679">
        <f t="shared" si="151"/>
        <v>0</v>
      </c>
      <c r="AJ508" s="679">
        <f t="shared" si="151"/>
        <v>0</v>
      </c>
      <c r="AK508" s="679">
        <f t="shared" si="151"/>
        <v>0</v>
      </c>
      <c r="AL508" s="679">
        <f t="shared" si="151"/>
        <v>0</v>
      </c>
      <c r="AM508" s="679">
        <f t="shared" si="151"/>
        <v>0</v>
      </c>
      <c r="AN508" s="679">
        <f t="shared" si="151"/>
        <v>0</v>
      </c>
      <c r="AO508" s="679">
        <f t="shared" si="151"/>
        <v>0</v>
      </c>
      <c r="AP508" s="679">
        <f t="shared" si="151"/>
        <v>0</v>
      </c>
      <c r="AQ508" s="679">
        <f t="shared" si="151"/>
        <v>0</v>
      </c>
      <c r="AR508" s="679">
        <f t="shared" si="151"/>
        <v>0</v>
      </c>
      <c r="AS508" s="679">
        <f t="shared" si="151"/>
        <v>0</v>
      </c>
      <c r="AT508" s="679">
        <f t="shared" si="151"/>
        <v>0</v>
      </c>
      <c r="AU508" s="679">
        <f t="shared" si="151"/>
        <v>0</v>
      </c>
      <c r="AV508" s="679">
        <f t="shared" si="151"/>
        <v>0</v>
      </c>
      <c r="AW508" s="679">
        <f t="shared" si="151"/>
        <v>0</v>
      </c>
      <c r="AX508" s="679">
        <f t="shared" si="151"/>
        <v>0</v>
      </c>
      <c r="AY508" s="679">
        <f t="shared" si="151"/>
        <v>0</v>
      </c>
      <c r="AZ508" s="679">
        <f t="shared" si="151"/>
        <v>0</v>
      </c>
      <c r="BA508" s="679">
        <f t="shared" si="151"/>
        <v>0</v>
      </c>
      <c r="BB508" s="679">
        <f t="shared" si="151"/>
        <v>0</v>
      </c>
      <c r="BC508" s="679">
        <f t="shared" si="151"/>
        <v>0</v>
      </c>
      <c r="BD508" s="679">
        <f t="shared" ref="BD508:CI508" si="152">SUMIF($C:$C,"61.8x",BD:BD)</f>
        <v>0</v>
      </c>
      <c r="BE508" s="679">
        <f t="shared" si="152"/>
        <v>0</v>
      </c>
      <c r="BF508" s="679">
        <f t="shared" si="152"/>
        <v>0</v>
      </c>
      <c r="BG508" s="679">
        <f t="shared" si="152"/>
        <v>0</v>
      </c>
      <c r="BH508" s="679">
        <f t="shared" si="152"/>
        <v>0</v>
      </c>
      <c r="BI508" s="679">
        <f t="shared" si="152"/>
        <v>0</v>
      </c>
      <c r="BJ508" s="679">
        <f t="shared" si="152"/>
        <v>0</v>
      </c>
      <c r="BK508" s="679">
        <f t="shared" si="152"/>
        <v>0</v>
      </c>
      <c r="BL508" s="679">
        <f t="shared" si="152"/>
        <v>0</v>
      </c>
      <c r="BM508" s="679">
        <f t="shared" si="152"/>
        <v>0</v>
      </c>
      <c r="BN508" s="679">
        <f t="shared" si="152"/>
        <v>0</v>
      </c>
      <c r="BO508" s="679">
        <f t="shared" si="152"/>
        <v>0</v>
      </c>
      <c r="BP508" s="679">
        <f t="shared" si="152"/>
        <v>0</v>
      </c>
      <c r="BQ508" s="679">
        <f t="shared" si="152"/>
        <v>0</v>
      </c>
      <c r="BR508" s="679">
        <f t="shared" si="152"/>
        <v>0</v>
      </c>
      <c r="BS508" s="679">
        <f t="shared" si="152"/>
        <v>0</v>
      </c>
      <c r="BT508" s="679">
        <f t="shared" si="152"/>
        <v>0</v>
      </c>
      <c r="BU508" s="679">
        <f t="shared" si="152"/>
        <v>0</v>
      </c>
      <c r="BV508" s="679">
        <f t="shared" si="152"/>
        <v>0</v>
      </c>
      <c r="BW508" s="679">
        <f t="shared" si="152"/>
        <v>0</v>
      </c>
      <c r="BX508" s="679">
        <f t="shared" si="152"/>
        <v>0</v>
      </c>
      <c r="BY508" s="679">
        <f t="shared" si="152"/>
        <v>0</v>
      </c>
      <c r="BZ508" s="679">
        <f t="shared" si="152"/>
        <v>0</v>
      </c>
      <c r="CA508" s="679">
        <f t="shared" si="152"/>
        <v>0</v>
      </c>
      <c r="CB508" s="679">
        <f t="shared" si="152"/>
        <v>0</v>
      </c>
      <c r="CC508" s="679">
        <f t="shared" si="152"/>
        <v>0</v>
      </c>
      <c r="CD508" s="679">
        <f t="shared" si="152"/>
        <v>0</v>
      </c>
      <c r="CE508" s="679">
        <f t="shared" si="152"/>
        <v>0</v>
      </c>
      <c r="CF508" s="679">
        <f t="shared" si="152"/>
        <v>0</v>
      </c>
      <c r="CG508" s="679">
        <f t="shared" si="152"/>
        <v>0</v>
      </c>
      <c r="CH508" s="679">
        <f t="shared" si="152"/>
        <v>0</v>
      </c>
      <c r="CI508" s="679">
        <f t="shared" si="152"/>
        <v>0</v>
      </c>
      <c r="CJ508" s="679">
        <f t="shared" ref="CJ508:DO508" si="153">SUMIF($C:$C,"61.8x",CJ:CJ)</f>
        <v>0</v>
      </c>
      <c r="CK508" s="679">
        <f t="shared" si="153"/>
        <v>0</v>
      </c>
      <c r="CL508" s="679">
        <f t="shared" si="153"/>
        <v>0</v>
      </c>
      <c r="CM508" s="679">
        <f t="shared" si="153"/>
        <v>0</v>
      </c>
      <c r="CN508" s="679">
        <f t="shared" si="153"/>
        <v>0</v>
      </c>
      <c r="CO508" s="679">
        <f t="shared" si="153"/>
        <v>0</v>
      </c>
      <c r="CP508" s="679">
        <f t="shared" si="153"/>
        <v>0</v>
      </c>
      <c r="CQ508" s="679">
        <f t="shared" si="153"/>
        <v>0</v>
      </c>
      <c r="CR508" s="679">
        <f t="shared" si="153"/>
        <v>0</v>
      </c>
      <c r="CS508" s="679">
        <f t="shared" si="153"/>
        <v>0</v>
      </c>
      <c r="CT508" s="679">
        <f t="shared" si="153"/>
        <v>0</v>
      </c>
      <c r="CU508" s="679">
        <f t="shared" si="153"/>
        <v>0</v>
      </c>
      <c r="CV508" s="679">
        <f t="shared" si="153"/>
        <v>0</v>
      </c>
      <c r="CW508" s="679">
        <f t="shared" si="153"/>
        <v>0</v>
      </c>
      <c r="CX508" s="679">
        <f t="shared" si="153"/>
        <v>0</v>
      </c>
      <c r="CY508" s="690">
        <f t="shared" si="153"/>
        <v>0</v>
      </c>
      <c r="CZ508" s="691">
        <f t="shared" si="153"/>
        <v>0</v>
      </c>
      <c r="DA508" s="691">
        <f t="shared" si="153"/>
        <v>0</v>
      </c>
      <c r="DB508" s="691">
        <f t="shared" si="153"/>
        <v>0</v>
      </c>
      <c r="DC508" s="691">
        <f t="shared" si="153"/>
        <v>0</v>
      </c>
      <c r="DD508" s="691">
        <f t="shared" si="153"/>
        <v>0</v>
      </c>
      <c r="DE508" s="691">
        <f t="shared" si="153"/>
        <v>0</v>
      </c>
      <c r="DF508" s="691">
        <f t="shared" si="153"/>
        <v>0</v>
      </c>
      <c r="DG508" s="691">
        <f t="shared" si="153"/>
        <v>0</v>
      </c>
      <c r="DH508" s="691">
        <f t="shared" si="153"/>
        <v>0</v>
      </c>
      <c r="DI508" s="691">
        <f t="shared" si="153"/>
        <v>0</v>
      </c>
      <c r="DJ508" s="691">
        <f t="shared" si="153"/>
        <v>0</v>
      </c>
      <c r="DK508" s="691">
        <f t="shared" si="153"/>
        <v>0</v>
      </c>
      <c r="DL508" s="691">
        <f t="shared" si="153"/>
        <v>0</v>
      </c>
      <c r="DM508" s="691">
        <f t="shared" si="153"/>
        <v>0</v>
      </c>
      <c r="DN508" s="691">
        <f t="shared" si="153"/>
        <v>0</v>
      </c>
      <c r="DO508" s="691">
        <f t="shared" si="153"/>
        <v>0</v>
      </c>
      <c r="DP508" s="691">
        <f t="shared" ref="DP508:DW508" si="154">SUMIF($C:$C,"61.8x",DP:DP)</f>
        <v>0</v>
      </c>
      <c r="DQ508" s="691">
        <f t="shared" si="154"/>
        <v>0</v>
      </c>
      <c r="DR508" s="691">
        <f t="shared" si="154"/>
        <v>0</v>
      </c>
      <c r="DS508" s="691">
        <f t="shared" si="154"/>
        <v>0</v>
      </c>
      <c r="DT508" s="691">
        <f t="shared" si="154"/>
        <v>0</v>
      </c>
      <c r="DU508" s="691">
        <f t="shared" si="154"/>
        <v>0</v>
      </c>
      <c r="DV508" s="691">
        <f t="shared" si="154"/>
        <v>0</v>
      </c>
      <c r="DW508" s="723">
        <f t="shared" si="154"/>
        <v>0</v>
      </c>
      <c r="DX508" s="683"/>
    </row>
    <row r="509" spans="2:128" x14ac:dyDescent="0.2">
      <c r="B509" s="731" t="s">
        <v>539</v>
      </c>
      <c r="C509" s="814" t="s">
        <v>540</v>
      </c>
      <c r="D509" s="680"/>
      <c r="E509" s="680"/>
      <c r="F509" s="680"/>
      <c r="G509" s="680"/>
      <c r="H509" s="680"/>
      <c r="I509" s="680"/>
      <c r="J509" s="680"/>
      <c r="K509" s="680"/>
      <c r="L509" s="680"/>
      <c r="M509" s="680"/>
      <c r="N509" s="680"/>
      <c r="O509" s="680"/>
      <c r="P509" s="680"/>
      <c r="Q509" s="680"/>
      <c r="R509" s="681"/>
      <c r="S509" s="722"/>
      <c r="T509" s="681"/>
      <c r="U509" s="722"/>
      <c r="V509" s="680"/>
      <c r="W509" s="680"/>
      <c r="X509" s="679">
        <f t="shared" ref="X509:BC509" si="155">SUMIF($C:$C,"61.9x",X:X)</f>
        <v>0</v>
      </c>
      <c r="Y509" s="679">
        <f t="shared" si="155"/>
        <v>0</v>
      </c>
      <c r="Z509" s="679">
        <f t="shared" si="155"/>
        <v>0</v>
      </c>
      <c r="AA509" s="679">
        <f t="shared" si="155"/>
        <v>0</v>
      </c>
      <c r="AB509" s="679">
        <f t="shared" si="155"/>
        <v>0</v>
      </c>
      <c r="AC509" s="679">
        <f t="shared" si="155"/>
        <v>0</v>
      </c>
      <c r="AD509" s="679">
        <f t="shared" si="155"/>
        <v>0</v>
      </c>
      <c r="AE509" s="679">
        <f t="shared" si="155"/>
        <v>0</v>
      </c>
      <c r="AF509" s="679">
        <f t="shared" si="155"/>
        <v>0</v>
      </c>
      <c r="AG509" s="679">
        <f t="shared" si="155"/>
        <v>0</v>
      </c>
      <c r="AH509" s="679">
        <f t="shared" si="155"/>
        <v>0</v>
      </c>
      <c r="AI509" s="679">
        <f t="shared" si="155"/>
        <v>0</v>
      </c>
      <c r="AJ509" s="679">
        <f t="shared" si="155"/>
        <v>0</v>
      </c>
      <c r="AK509" s="679">
        <f t="shared" si="155"/>
        <v>0</v>
      </c>
      <c r="AL509" s="679">
        <f t="shared" si="155"/>
        <v>0</v>
      </c>
      <c r="AM509" s="679">
        <f t="shared" si="155"/>
        <v>0</v>
      </c>
      <c r="AN509" s="679">
        <f t="shared" si="155"/>
        <v>0</v>
      </c>
      <c r="AO509" s="679">
        <f t="shared" si="155"/>
        <v>0</v>
      </c>
      <c r="AP509" s="679">
        <f t="shared" si="155"/>
        <v>0</v>
      </c>
      <c r="AQ509" s="679">
        <f t="shared" si="155"/>
        <v>0</v>
      </c>
      <c r="AR509" s="679">
        <f t="shared" si="155"/>
        <v>0</v>
      </c>
      <c r="AS509" s="679">
        <f t="shared" si="155"/>
        <v>0</v>
      </c>
      <c r="AT509" s="679">
        <f t="shared" si="155"/>
        <v>0</v>
      </c>
      <c r="AU509" s="679">
        <f t="shared" si="155"/>
        <v>0</v>
      </c>
      <c r="AV509" s="679">
        <f t="shared" si="155"/>
        <v>0</v>
      </c>
      <c r="AW509" s="679">
        <f t="shared" si="155"/>
        <v>0</v>
      </c>
      <c r="AX509" s="679">
        <f t="shared" si="155"/>
        <v>0</v>
      </c>
      <c r="AY509" s="679">
        <f t="shared" si="155"/>
        <v>0</v>
      </c>
      <c r="AZ509" s="679">
        <f t="shared" si="155"/>
        <v>0</v>
      </c>
      <c r="BA509" s="679">
        <f t="shared" si="155"/>
        <v>0</v>
      </c>
      <c r="BB509" s="679">
        <f t="shared" si="155"/>
        <v>0</v>
      </c>
      <c r="BC509" s="679">
        <f t="shared" si="155"/>
        <v>0</v>
      </c>
      <c r="BD509" s="679">
        <f t="shared" ref="BD509:CI509" si="156">SUMIF($C:$C,"61.9x",BD:BD)</f>
        <v>0</v>
      </c>
      <c r="BE509" s="679">
        <f t="shared" si="156"/>
        <v>0</v>
      </c>
      <c r="BF509" s="679">
        <f t="shared" si="156"/>
        <v>0</v>
      </c>
      <c r="BG509" s="679">
        <f t="shared" si="156"/>
        <v>0</v>
      </c>
      <c r="BH509" s="679">
        <f t="shared" si="156"/>
        <v>0</v>
      </c>
      <c r="BI509" s="679">
        <f t="shared" si="156"/>
        <v>0</v>
      </c>
      <c r="BJ509" s="679">
        <f t="shared" si="156"/>
        <v>0</v>
      </c>
      <c r="BK509" s="679">
        <f t="shared" si="156"/>
        <v>0</v>
      </c>
      <c r="BL509" s="679">
        <f t="shared" si="156"/>
        <v>0</v>
      </c>
      <c r="BM509" s="679">
        <f t="shared" si="156"/>
        <v>0</v>
      </c>
      <c r="BN509" s="679">
        <f t="shared" si="156"/>
        <v>0</v>
      </c>
      <c r="BO509" s="679">
        <f t="shared" si="156"/>
        <v>0</v>
      </c>
      <c r="BP509" s="679">
        <f t="shared" si="156"/>
        <v>0</v>
      </c>
      <c r="BQ509" s="679">
        <f t="shared" si="156"/>
        <v>0</v>
      </c>
      <c r="BR509" s="679">
        <f t="shared" si="156"/>
        <v>0</v>
      </c>
      <c r="BS509" s="679">
        <f t="shared" si="156"/>
        <v>0</v>
      </c>
      <c r="BT509" s="679">
        <f t="shared" si="156"/>
        <v>0</v>
      </c>
      <c r="BU509" s="679">
        <f t="shared" si="156"/>
        <v>0</v>
      </c>
      <c r="BV509" s="679">
        <f t="shared" si="156"/>
        <v>0</v>
      </c>
      <c r="BW509" s="679">
        <f t="shared" si="156"/>
        <v>0</v>
      </c>
      <c r="BX509" s="679">
        <f t="shared" si="156"/>
        <v>0</v>
      </c>
      <c r="BY509" s="679">
        <f t="shared" si="156"/>
        <v>0</v>
      </c>
      <c r="BZ509" s="679">
        <f t="shared" si="156"/>
        <v>0</v>
      </c>
      <c r="CA509" s="679">
        <f t="shared" si="156"/>
        <v>0</v>
      </c>
      <c r="CB509" s="679">
        <f t="shared" si="156"/>
        <v>0</v>
      </c>
      <c r="CC509" s="679">
        <f t="shared" si="156"/>
        <v>0</v>
      </c>
      <c r="CD509" s="679">
        <f t="shared" si="156"/>
        <v>0</v>
      </c>
      <c r="CE509" s="679">
        <f t="shared" si="156"/>
        <v>0</v>
      </c>
      <c r="CF509" s="679">
        <f t="shared" si="156"/>
        <v>0</v>
      </c>
      <c r="CG509" s="679">
        <f t="shared" si="156"/>
        <v>0</v>
      </c>
      <c r="CH509" s="679">
        <f t="shared" si="156"/>
        <v>0</v>
      </c>
      <c r="CI509" s="679">
        <f t="shared" si="156"/>
        <v>0</v>
      </c>
      <c r="CJ509" s="679">
        <f t="shared" ref="CJ509:DO509" si="157">SUMIF($C:$C,"61.9x",CJ:CJ)</f>
        <v>0</v>
      </c>
      <c r="CK509" s="679">
        <f t="shared" si="157"/>
        <v>0</v>
      </c>
      <c r="CL509" s="679">
        <f t="shared" si="157"/>
        <v>0</v>
      </c>
      <c r="CM509" s="679">
        <f t="shared" si="157"/>
        <v>0</v>
      </c>
      <c r="CN509" s="679">
        <f t="shared" si="157"/>
        <v>0</v>
      </c>
      <c r="CO509" s="679">
        <f t="shared" si="157"/>
        <v>0</v>
      </c>
      <c r="CP509" s="679">
        <f t="shared" si="157"/>
        <v>0</v>
      </c>
      <c r="CQ509" s="679">
        <f t="shared" si="157"/>
        <v>0</v>
      </c>
      <c r="CR509" s="679">
        <f t="shared" si="157"/>
        <v>0</v>
      </c>
      <c r="CS509" s="679">
        <f t="shared" si="157"/>
        <v>0</v>
      </c>
      <c r="CT509" s="679">
        <f t="shared" si="157"/>
        <v>0</v>
      </c>
      <c r="CU509" s="679">
        <f t="shared" si="157"/>
        <v>0</v>
      </c>
      <c r="CV509" s="679">
        <f t="shared" si="157"/>
        <v>0</v>
      </c>
      <c r="CW509" s="679">
        <f t="shared" si="157"/>
        <v>0</v>
      </c>
      <c r="CX509" s="679">
        <f t="shared" si="157"/>
        <v>0</v>
      </c>
      <c r="CY509" s="690">
        <f t="shared" si="157"/>
        <v>0</v>
      </c>
      <c r="CZ509" s="691">
        <f t="shared" si="157"/>
        <v>0</v>
      </c>
      <c r="DA509" s="691">
        <f t="shared" si="157"/>
        <v>0</v>
      </c>
      <c r="DB509" s="691">
        <f t="shared" si="157"/>
        <v>0</v>
      </c>
      <c r="DC509" s="691">
        <f t="shared" si="157"/>
        <v>0</v>
      </c>
      <c r="DD509" s="691">
        <f t="shared" si="157"/>
        <v>0</v>
      </c>
      <c r="DE509" s="691">
        <f t="shared" si="157"/>
        <v>0</v>
      </c>
      <c r="DF509" s="691">
        <f t="shared" si="157"/>
        <v>0</v>
      </c>
      <c r="DG509" s="691">
        <f t="shared" si="157"/>
        <v>0</v>
      </c>
      <c r="DH509" s="691">
        <f t="shared" si="157"/>
        <v>0</v>
      </c>
      <c r="DI509" s="691">
        <f t="shared" si="157"/>
        <v>0</v>
      </c>
      <c r="DJ509" s="691">
        <f t="shared" si="157"/>
        <v>0</v>
      </c>
      <c r="DK509" s="691">
        <f t="shared" si="157"/>
        <v>0</v>
      </c>
      <c r="DL509" s="691">
        <f t="shared" si="157"/>
        <v>0</v>
      </c>
      <c r="DM509" s="691">
        <f t="shared" si="157"/>
        <v>0</v>
      </c>
      <c r="DN509" s="691">
        <f t="shared" si="157"/>
        <v>0</v>
      </c>
      <c r="DO509" s="691">
        <f t="shared" si="157"/>
        <v>0</v>
      </c>
      <c r="DP509" s="691">
        <f t="shared" ref="DP509:DW509" si="158">SUMIF($C:$C,"61.9x",DP:DP)</f>
        <v>0</v>
      </c>
      <c r="DQ509" s="691">
        <f t="shared" si="158"/>
        <v>0</v>
      </c>
      <c r="DR509" s="691">
        <f t="shared" si="158"/>
        <v>0</v>
      </c>
      <c r="DS509" s="691">
        <f t="shared" si="158"/>
        <v>0</v>
      </c>
      <c r="DT509" s="691">
        <f t="shared" si="158"/>
        <v>0</v>
      </c>
      <c r="DU509" s="691">
        <f t="shared" si="158"/>
        <v>0</v>
      </c>
      <c r="DV509" s="691">
        <f t="shared" si="158"/>
        <v>0</v>
      </c>
      <c r="DW509" s="723">
        <f t="shared" si="158"/>
        <v>0</v>
      </c>
      <c r="DX509" s="683"/>
    </row>
    <row r="510" spans="2:128" ht="15.75" thickBot="1" x14ac:dyDescent="0.25">
      <c r="B510" s="732" t="s">
        <v>541</v>
      </c>
      <c r="C510" s="834" t="s">
        <v>542</v>
      </c>
      <c r="D510" s="733"/>
      <c r="E510" s="733"/>
      <c r="F510" s="733"/>
      <c r="G510" s="733"/>
      <c r="H510" s="733"/>
      <c r="I510" s="733"/>
      <c r="J510" s="733"/>
      <c r="K510" s="733"/>
      <c r="L510" s="733"/>
      <c r="M510" s="733"/>
      <c r="N510" s="733"/>
      <c r="O510" s="733"/>
      <c r="P510" s="733"/>
      <c r="Q510" s="733"/>
      <c r="R510" s="734"/>
      <c r="S510" s="735"/>
      <c r="T510" s="734"/>
      <c r="U510" s="735"/>
      <c r="V510" s="733"/>
      <c r="W510" s="733"/>
      <c r="X510" s="736">
        <f t="shared" ref="X510:BC510" si="159">SUMIF($C:$C,"61.10x",X:X)</f>
        <v>0</v>
      </c>
      <c r="Y510" s="736">
        <f t="shared" si="159"/>
        <v>0</v>
      </c>
      <c r="Z510" s="736">
        <f t="shared" si="159"/>
        <v>0</v>
      </c>
      <c r="AA510" s="736">
        <f t="shared" si="159"/>
        <v>0</v>
      </c>
      <c r="AB510" s="736">
        <f t="shared" si="159"/>
        <v>0</v>
      </c>
      <c r="AC510" s="736">
        <f t="shared" si="159"/>
        <v>0</v>
      </c>
      <c r="AD510" s="736">
        <f t="shared" si="159"/>
        <v>0</v>
      </c>
      <c r="AE510" s="736">
        <f t="shared" si="159"/>
        <v>0</v>
      </c>
      <c r="AF510" s="736">
        <f t="shared" si="159"/>
        <v>0</v>
      </c>
      <c r="AG510" s="736">
        <f t="shared" si="159"/>
        <v>0</v>
      </c>
      <c r="AH510" s="736">
        <f t="shared" si="159"/>
        <v>0</v>
      </c>
      <c r="AI510" s="736">
        <f t="shared" si="159"/>
        <v>0</v>
      </c>
      <c r="AJ510" s="736">
        <f t="shared" si="159"/>
        <v>0</v>
      </c>
      <c r="AK510" s="736">
        <f t="shared" si="159"/>
        <v>0</v>
      </c>
      <c r="AL510" s="736">
        <f t="shared" si="159"/>
        <v>0</v>
      </c>
      <c r="AM510" s="736">
        <f t="shared" si="159"/>
        <v>0</v>
      </c>
      <c r="AN510" s="736">
        <f t="shared" si="159"/>
        <v>0</v>
      </c>
      <c r="AO510" s="736">
        <f t="shared" si="159"/>
        <v>0</v>
      </c>
      <c r="AP510" s="736">
        <f t="shared" si="159"/>
        <v>0</v>
      </c>
      <c r="AQ510" s="736">
        <f t="shared" si="159"/>
        <v>0</v>
      </c>
      <c r="AR510" s="736">
        <f t="shared" si="159"/>
        <v>0</v>
      </c>
      <c r="AS510" s="736">
        <f t="shared" si="159"/>
        <v>0</v>
      </c>
      <c r="AT510" s="736">
        <f t="shared" si="159"/>
        <v>0</v>
      </c>
      <c r="AU510" s="736">
        <f t="shared" si="159"/>
        <v>0</v>
      </c>
      <c r="AV510" s="736">
        <f t="shared" si="159"/>
        <v>0</v>
      </c>
      <c r="AW510" s="736">
        <f t="shared" si="159"/>
        <v>0</v>
      </c>
      <c r="AX510" s="736">
        <f t="shared" si="159"/>
        <v>0</v>
      </c>
      <c r="AY510" s="736">
        <f t="shared" si="159"/>
        <v>0</v>
      </c>
      <c r="AZ510" s="736">
        <f t="shared" si="159"/>
        <v>0</v>
      </c>
      <c r="BA510" s="736">
        <f t="shared" si="159"/>
        <v>0</v>
      </c>
      <c r="BB510" s="736">
        <f t="shared" si="159"/>
        <v>0</v>
      </c>
      <c r="BC510" s="736">
        <f t="shared" si="159"/>
        <v>0</v>
      </c>
      <c r="BD510" s="736">
        <f t="shared" ref="BD510:CI510" si="160">SUMIF($C:$C,"61.10x",BD:BD)</f>
        <v>0</v>
      </c>
      <c r="BE510" s="736">
        <f t="shared" si="160"/>
        <v>0</v>
      </c>
      <c r="BF510" s="736">
        <f t="shared" si="160"/>
        <v>0</v>
      </c>
      <c r="BG510" s="736">
        <f t="shared" si="160"/>
        <v>0</v>
      </c>
      <c r="BH510" s="736">
        <f t="shared" si="160"/>
        <v>0</v>
      </c>
      <c r="BI510" s="736">
        <f t="shared" si="160"/>
        <v>0</v>
      </c>
      <c r="BJ510" s="736">
        <f t="shared" si="160"/>
        <v>0</v>
      </c>
      <c r="BK510" s="736">
        <f t="shared" si="160"/>
        <v>0</v>
      </c>
      <c r="BL510" s="736">
        <f t="shared" si="160"/>
        <v>0</v>
      </c>
      <c r="BM510" s="736">
        <f t="shared" si="160"/>
        <v>0</v>
      </c>
      <c r="BN510" s="736">
        <f t="shared" si="160"/>
        <v>0</v>
      </c>
      <c r="BO510" s="736">
        <f t="shared" si="160"/>
        <v>0</v>
      </c>
      <c r="BP510" s="736">
        <f t="shared" si="160"/>
        <v>0</v>
      </c>
      <c r="BQ510" s="736">
        <f t="shared" si="160"/>
        <v>0</v>
      </c>
      <c r="BR510" s="736">
        <f t="shared" si="160"/>
        <v>0</v>
      </c>
      <c r="BS510" s="736">
        <f t="shared" si="160"/>
        <v>0</v>
      </c>
      <c r="BT510" s="736">
        <f t="shared" si="160"/>
        <v>0</v>
      </c>
      <c r="BU510" s="736">
        <f t="shared" si="160"/>
        <v>0</v>
      </c>
      <c r="BV510" s="736">
        <f t="shared" si="160"/>
        <v>0</v>
      </c>
      <c r="BW510" s="736">
        <f t="shared" si="160"/>
        <v>0</v>
      </c>
      <c r="BX510" s="736">
        <f t="shared" si="160"/>
        <v>0</v>
      </c>
      <c r="BY510" s="736">
        <f t="shared" si="160"/>
        <v>0</v>
      </c>
      <c r="BZ510" s="736">
        <f t="shared" si="160"/>
        <v>0</v>
      </c>
      <c r="CA510" s="736">
        <f t="shared" si="160"/>
        <v>0</v>
      </c>
      <c r="CB510" s="736">
        <f t="shared" si="160"/>
        <v>0</v>
      </c>
      <c r="CC510" s="736">
        <f t="shared" si="160"/>
        <v>0</v>
      </c>
      <c r="CD510" s="736">
        <f t="shared" si="160"/>
        <v>0</v>
      </c>
      <c r="CE510" s="736">
        <f t="shared" si="160"/>
        <v>0</v>
      </c>
      <c r="CF510" s="736">
        <f t="shared" si="160"/>
        <v>0</v>
      </c>
      <c r="CG510" s="736">
        <f t="shared" si="160"/>
        <v>0</v>
      </c>
      <c r="CH510" s="736">
        <f t="shared" si="160"/>
        <v>0</v>
      </c>
      <c r="CI510" s="736">
        <f t="shared" si="160"/>
        <v>0</v>
      </c>
      <c r="CJ510" s="736">
        <f t="shared" ref="CJ510:DO510" si="161">SUMIF($C:$C,"61.10x",CJ:CJ)</f>
        <v>0</v>
      </c>
      <c r="CK510" s="736">
        <f t="shared" si="161"/>
        <v>0</v>
      </c>
      <c r="CL510" s="736">
        <f t="shared" si="161"/>
        <v>0</v>
      </c>
      <c r="CM510" s="736">
        <f t="shared" si="161"/>
        <v>0</v>
      </c>
      <c r="CN510" s="736">
        <f t="shared" si="161"/>
        <v>0</v>
      </c>
      <c r="CO510" s="736">
        <f t="shared" si="161"/>
        <v>0</v>
      </c>
      <c r="CP510" s="736">
        <f t="shared" si="161"/>
        <v>0</v>
      </c>
      <c r="CQ510" s="736">
        <f t="shared" si="161"/>
        <v>0</v>
      </c>
      <c r="CR510" s="736">
        <f t="shared" si="161"/>
        <v>0</v>
      </c>
      <c r="CS510" s="736">
        <f t="shared" si="161"/>
        <v>0</v>
      </c>
      <c r="CT510" s="736">
        <f t="shared" si="161"/>
        <v>0</v>
      </c>
      <c r="CU510" s="736">
        <f t="shared" si="161"/>
        <v>0</v>
      </c>
      <c r="CV510" s="736">
        <f t="shared" si="161"/>
        <v>0</v>
      </c>
      <c r="CW510" s="736">
        <f t="shared" si="161"/>
        <v>0</v>
      </c>
      <c r="CX510" s="736">
        <f t="shared" si="161"/>
        <v>0</v>
      </c>
      <c r="CY510" s="737">
        <f t="shared" si="161"/>
        <v>0</v>
      </c>
      <c r="CZ510" s="738">
        <f t="shared" si="161"/>
        <v>0</v>
      </c>
      <c r="DA510" s="738">
        <f t="shared" si="161"/>
        <v>0</v>
      </c>
      <c r="DB510" s="738">
        <f t="shared" si="161"/>
        <v>0</v>
      </c>
      <c r="DC510" s="738">
        <f t="shared" si="161"/>
        <v>0</v>
      </c>
      <c r="DD510" s="738">
        <f t="shared" si="161"/>
        <v>0</v>
      </c>
      <c r="DE510" s="738">
        <f t="shared" si="161"/>
        <v>0</v>
      </c>
      <c r="DF510" s="738">
        <f t="shared" si="161"/>
        <v>0</v>
      </c>
      <c r="DG510" s="738">
        <f t="shared" si="161"/>
        <v>0</v>
      </c>
      <c r="DH510" s="738">
        <f t="shared" si="161"/>
        <v>0</v>
      </c>
      <c r="DI510" s="738">
        <f t="shared" si="161"/>
        <v>0</v>
      </c>
      <c r="DJ510" s="738">
        <f t="shared" si="161"/>
        <v>0</v>
      </c>
      <c r="DK510" s="738">
        <f t="shared" si="161"/>
        <v>0</v>
      </c>
      <c r="DL510" s="738">
        <f t="shared" si="161"/>
        <v>0</v>
      </c>
      <c r="DM510" s="738">
        <f t="shared" si="161"/>
        <v>0</v>
      </c>
      <c r="DN510" s="738">
        <f t="shared" si="161"/>
        <v>0</v>
      </c>
      <c r="DO510" s="738">
        <f t="shared" si="161"/>
        <v>0</v>
      </c>
      <c r="DP510" s="738">
        <f t="shared" ref="DP510:DW510" si="162">SUMIF($C:$C,"61.10x",DP:DP)</f>
        <v>0</v>
      </c>
      <c r="DQ510" s="738">
        <f t="shared" si="162"/>
        <v>0</v>
      </c>
      <c r="DR510" s="738">
        <f t="shared" si="162"/>
        <v>0</v>
      </c>
      <c r="DS510" s="738">
        <f t="shared" si="162"/>
        <v>0</v>
      </c>
      <c r="DT510" s="738">
        <f t="shared" si="162"/>
        <v>0</v>
      </c>
      <c r="DU510" s="738">
        <f t="shared" si="162"/>
        <v>0</v>
      </c>
      <c r="DV510" s="738">
        <f t="shared" si="162"/>
        <v>0</v>
      </c>
      <c r="DW510" s="739">
        <f t="shared" si="162"/>
        <v>0</v>
      </c>
      <c r="DX510" s="683"/>
    </row>
    <row r="511" spans="2:128" x14ac:dyDescent="0.2">
      <c r="B511" s="740"/>
      <c r="C511" s="651"/>
      <c r="D511" s="651"/>
      <c r="E511" s="651"/>
      <c r="F511" s="651"/>
      <c r="G511" s="651"/>
      <c r="H511" s="651"/>
      <c r="I511" s="651"/>
      <c r="J511" s="651"/>
      <c r="K511" s="651"/>
      <c r="L511" s="651"/>
      <c r="M511" s="651"/>
      <c r="N511" s="651"/>
      <c r="O511" s="651"/>
      <c r="P511" s="651"/>
      <c r="Q511" s="651"/>
      <c r="R511" s="651"/>
      <c r="S511" s="651"/>
      <c r="T511" s="651"/>
      <c r="U511" s="651"/>
      <c r="V511" s="650"/>
      <c r="W511" s="650"/>
      <c r="X511" s="650"/>
      <c r="Y511" s="650"/>
      <c r="Z511" s="650"/>
      <c r="AA511" s="650"/>
      <c r="AB511" s="650"/>
      <c r="AC511" s="650"/>
      <c r="AD511" s="650"/>
      <c r="AE511" s="650"/>
      <c r="AF511" s="650"/>
      <c r="AG511" s="650"/>
      <c r="AH511" s="650"/>
      <c r="AI511" s="650"/>
      <c r="AJ511" s="650"/>
      <c r="AK511" s="650"/>
      <c r="AL511" s="650"/>
      <c r="AM511" s="650"/>
      <c r="AN511" s="650"/>
      <c r="AO511" s="650"/>
      <c r="AP511" s="650"/>
      <c r="AQ511" s="650"/>
      <c r="AR511" s="650"/>
      <c r="AS511" s="650"/>
      <c r="AT511" s="650"/>
      <c r="AU511" s="650"/>
      <c r="AV511" s="650"/>
      <c r="AW511" s="650"/>
      <c r="AX511" s="650"/>
      <c r="AY511" s="650"/>
      <c r="AZ511" s="650"/>
      <c r="BA511" s="650"/>
      <c r="BB511" s="650"/>
      <c r="BC511" s="650"/>
      <c r="BD511" s="650"/>
      <c r="BE511" s="650"/>
      <c r="BF511" s="650"/>
      <c r="BG511" s="650"/>
      <c r="BH511" s="650"/>
      <c r="BI511" s="650"/>
      <c r="BJ511" s="650"/>
      <c r="BK511" s="650"/>
      <c r="BL511" s="650"/>
      <c r="BM511" s="650"/>
      <c r="BN511" s="650"/>
      <c r="BO511" s="650"/>
      <c r="BP511" s="650"/>
      <c r="BQ511" s="650"/>
      <c r="BR511" s="650"/>
      <c r="BS511" s="650"/>
      <c r="BT511" s="650"/>
      <c r="BU511" s="650"/>
      <c r="BV511" s="650"/>
      <c r="BW511" s="650"/>
      <c r="BX511" s="650"/>
      <c r="BY511" s="650"/>
      <c r="BZ511" s="650"/>
      <c r="CA511" s="650"/>
      <c r="CB511" s="650"/>
      <c r="CC511" s="650"/>
      <c r="CD511" s="651"/>
      <c r="CE511" s="651"/>
      <c r="CF511" s="651"/>
      <c r="CG511" s="651"/>
      <c r="CH511" s="651"/>
      <c r="CI511" s="651"/>
      <c r="CJ511" s="651"/>
      <c r="CK511" s="651"/>
      <c r="CL511" s="651"/>
      <c r="CM511" s="651"/>
      <c r="CN511" s="651"/>
      <c r="CO511" s="651"/>
      <c r="CP511" s="651"/>
      <c r="CQ511" s="651"/>
      <c r="CR511" s="651"/>
      <c r="CS511" s="651"/>
      <c r="CT511" s="651"/>
      <c r="CU511" s="651"/>
      <c r="CV511" s="651"/>
      <c r="CW511" s="651"/>
      <c r="CX511" s="651"/>
      <c r="CY511" s="651"/>
      <c r="CZ511" s="651"/>
      <c r="DA511" s="651"/>
      <c r="DB511" s="651"/>
      <c r="DC511" s="651"/>
      <c r="DD511" s="651"/>
      <c r="DE511" s="651"/>
      <c r="DF511" s="651"/>
      <c r="DG511" s="651"/>
      <c r="DH511" s="651"/>
      <c r="DI511" s="651"/>
      <c r="DJ511" s="651"/>
      <c r="DK511" s="651"/>
      <c r="DL511" s="651"/>
      <c r="DM511" s="651"/>
      <c r="DN511" s="651"/>
      <c r="DO511" s="651"/>
      <c r="DP511" s="651"/>
      <c r="DQ511" s="651"/>
      <c r="DR511" s="651"/>
      <c r="DS511" s="651"/>
      <c r="DT511" s="651"/>
      <c r="DU511" s="651"/>
      <c r="DV511" s="651"/>
      <c r="DW511" s="651"/>
      <c r="DX511" s="651"/>
    </row>
    <row r="512" spans="2:128" x14ac:dyDescent="0.2">
      <c r="B512" s="740"/>
      <c r="C512" s="651"/>
      <c r="D512" s="651"/>
      <c r="E512" s="651"/>
      <c r="F512" s="701"/>
      <c r="G512" s="651"/>
      <c r="H512" s="651"/>
      <c r="I512" s="651"/>
      <c r="J512" s="651"/>
      <c r="K512" s="651"/>
      <c r="L512" s="651"/>
      <c r="M512" s="651"/>
      <c r="N512" s="651"/>
      <c r="O512" s="651"/>
      <c r="P512" s="651"/>
      <c r="Q512" s="651"/>
      <c r="R512" s="651"/>
      <c r="S512" s="651"/>
      <c r="T512" s="651"/>
      <c r="U512" s="651"/>
      <c r="V512" s="650"/>
      <c r="W512" s="650"/>
      <c r="X512" s="835"/>
      <c r="Y512" s="835"/>
      <c r="Z512" s="835"/>
      <c r="AA512" s="835"/>
      <c r="AB512" s="835"/>
      <c r="AC512" s="835"/>
      <c r="AD512" s="835"/>
      <c r="AE512" s="835"/>
      <c r="AF512" s="835"/>
      <c r="AG512" s="836"/>
      <c r="AH512" s="836"/>
      <c r="AI512" s="836"/>
      <c r="AJ512" s="836"/>
      <c r="AK512" s="836"/>
      <c r="AL512" s="836"/>
      <c r="AM512" s="836"/>
      <c r="AN512" s="836"/>
      <c r="AO512" s="836"/>
      <c r="AP512" s="836"/>
      <c r="AQ512" s="836"/>
      <c r="AR512" s="836"/>
      <c r="AS512" s="836"/>
      <c r="AT512" s="836"/>
      <c r="AU512" s="836"/>
      <c r="AV512" s="836"/>
      <c r="AW512" s="836"/>
      <c r="AX512" s="836"/>
      <c r="AY512" s="836"/>
      <c r="AZ512" s="836"/>
      <c r="BA512" s="836"/>
      <c r="BB512" s="836"/>
      <c r="BC512" s="836"/>
      <c r="BD512" s="836"/>
      <c r="BE512" s="836"/>
      <c r="BF512" s="836"/>
      <c r="BG512" s="836"/>
      <c r="BH512" s="836"/>
      <c r="BI512" s="836"/>
      <c r="BJ512" s="836"/>
      <c r="BK512" s="836"/>
      <c r="BL512" s="836"/>
      <c r="BM512" s="836"/>
      <c r="BN512" s="836"/>
      <c r="BO512" s="836"/>
      <c r="BP512" s="836"/>
      <c r="BQ512" s="836"/>
      <c r="BR512" s="836"/>
      <c r="BS512" s="836"/>
      <c r="BT512" s="836"/>
      <c r="BU512" s="836"/>
      <c r="BV512" s="836"/>
      <c r="BW512" s="836"/>
      <c r="BX512" s="836"/>
      <c r="BY512" s="836"/>
      <c r="BZ512" s="836"/>
      <c r="CA512" s="836"/>
      <c r="CB512" s="836"/>
      <c r="CC512" s="836"/>
      <c r="CD512" s="836"/>
      <c r="CE512" s="836"/>
      <c r="CF512" s="836"/>
      <c r="CG512" s="836"/>
      <c r="CH512" s="836"/>
      <c r="CI512" s="836"/>
      <c r="CJ512" s="836"/>
      <c r="CK512" s="836"/>
      <c r="CL512" s="836"/>
      <c r="CM512" s="836"/>
      <c r="CN512" s="836"/>
      <c r="CO512" s="836"/>
      <c r="CP512" s="836"/>
      <c r="CQ512" s="836"/>
      <c r="CR512" s="836"/>
      <c r="CS512" s="836"/>
      <c r="CT512" s="836"/>
      <c r="CU512" s="836"/>
      <c r="CV512" s="836"/>
      <c r="CW512" s="836"/>
      <c r="CX512" s="836"/>
      <c r="CY512" s="836"/>
      <c r="CZ512" s="651"/>
      <c r="DA512" s="651"/>
      <c r="DB512" s="651"/>
      <c r="DC512" s="651"/>
      <c r="DD512" s="651"/>
      <c r="DE512" s="651"/>
      <c r="DF512" s="651"/>
      <c r="DG512" s="651"/>
      <c r="DH512" s="651"/>
      <c r="DI512" s="651"/>
      <c r="DJ512" s="651"/>
      <c r="DK512" s="651"/>
      <c r="DL512" s="651"/>
      <c r="DM512" s="651"/>
      <c r="DN512" s="651"/>
      <c r="DO512" s="651"/>
      <c r="DP512" s="651"/>
      <c r="DQ512" s="651"/>
      <c r="DR512" s="651"/>
      <c r="DS512" s="651"/>
      <c r="DT512" s="651"/>
      <c r="DU512" s="651"/>
      <c r="DV512" s="651"/>
      <c r="DW512" s="651"/>
      <c r="DX512" s="651"/>
    </row>
    <row r="513" spans="2:128" x14ac:dyDescent="0.2">
      <c r="B513" s="740"/>
      <c r="C513" s="651"/>
      <c r="D513" s="651"/>
      <c r="E513" s="651"/>
      <c r="F513" s="651"/>
      <c r="G513" s="651"/>
      <c r="H513" s="651"/>
      <c r="I513" s="651"/>
      <c r="J513" s="651"/>
      <c r="K513" s="651"/>
      <c r="L513" s="651"/>
      <c r="M513" s="651"/>
      <c r="N513" s="651"/>
      <c r="O513" s="651"/>
      <c r="P513" s="651"/>
      <c r="Q513" s="651"/>
      <c r="S513" s="651"/>
      <c r="T513" s="651"/>
      <c r="U513" s="809"/>
      <c r="V513" s="650"/>
      <c r="W513" s="650"/>
      <c r="X513" s="650"/>
      <c r="Y513" s="650"/>
      <c r="Z513" s="650"/>
      <c r="AA513" s="650"/>
      <c r="AB513" s="650"/>
      <c r="AC513" s="650"/>
      <c r="AD513" s="650"/>
      <c r="AE513" s="650"/>
      <c r="AF513" s="650"/>
      <c r="AG513" s="650"/>
      <c r="AH513" s="650"/>
      <c r="AI513" s="650"/>
      <c r="AJ513" s="650"/>
      <c r="AK513" s="650"/>
      <c r="AL513" s="650"/>
      <c r="AM513" s="650"/>
      <c r="AN513" s="650"/>
      <c r="AO513" s="650"/>
      <c r="AP513" s="650"/>
      <c r="AQ513" s="650"/>
      <c r="AR513" s="650"/>
      <c r="AS513" s="650"/>
      <c r="AT513" s="650"/>
      <c r="AU513" s="650"/>
      <c r="AV513" s="650"/>
      <c r="AW513" s="650"/>
      <c r="AX513" s="650"/>
      <c r="AY513" s="650"/>
      <c r="AZ513" s="650"/>
      <c r="BA513" s="650"/>
      <c r="BB513" s="650"/>
      <c r="BC513" s="650"/>
      <c r="BD513" s="650"/>
      <c r="BE513" s="650"/>
      <c r="BF513" s="650"/>
      <c r="BG513" s="650"/>
      <c r="BH513" s="650"/>
      <c r="BI513" s="650"/>
      <c r="BJ513" s="650"/>
      <c r="BK513" s="650"/>
      <c r="BL513" s="650"/>
      <c r="BM513" s="650"/>
      <c r="BN513" s="650"/>
      <c r="BO513" s="650"/>
      <c r="BP513" s="650"/>
      <c r="BQ513" s="650"/>
      <c r="BR513" s="650"/>
      <c r="BS513" s="650"/>
      <c r="BT513" s="650"/>
      <c r="BU513" s="650"/>
      <c r="BV513" s="650"/>
      <c r="BW513" s="650"/>
      <c r="BX513" s="650"/>
      <c r="BY513" s="650"/>
      <c r="BZ513" s="650"/>
      <c r="CA513" s="650"/>
      <c r="CB513" s="650"/>
      <c r="CC513" s="650"/>
      <c r="CD513" s="651"/>
      <c r="CE513" s="651"/>
      <c r="CF513" s="651"/>
      <c r="CG513" s="651"/>
      <c r="CH513" s="651"/>
      <c r="CI513" s="651"/>
      <c r="CJ513" s="651"/>
      <c r="CK513" s="651"/>
      <c r="CL513" s="651"/>
      <c r="CM513" s="651"/>
      <c r="CN513" s="651"/>
      <c r="CO513" s="651"/>
      <c r="CP513" s="651"/>
      <c r="CQ513" s="651"/>
      <c r="CR513" s="651"/>
      <c r="CS513" s="651"/>
      <c r="CT513" s="651"/>
      <c r="CU513" s="651"/>
      <c r="CV513" s="651"/>
      <c r="CW513" s="651"/>
      <c r="CX513" s="651"/>
      <c r="CY513" s="651"/>
      <c r="CZ513" s="651"/>
      <c r="DA513" s="651"/>
      <c r="DB513" s="651"/>
      <c r="DC513" s="651"/>
      <c r="DD513" s="651"/>
      <c r="DE513" s="651"/>
      <c r="DF513" s="651"/>
      <c r="DG513" s="651"/>
      <c r="DH513" s="651"/>
      <c r="DI513" s="651"/>
      <c r="DJ513" s="651"/>
      <c r="DK513" s="651"/>
      <c r="DL513" s="651"/>
      <c r="DM513" s="651"/>
      <c r="DN513" s="651"/>
      <c r="DO513" s="651"/>
      <c r="DP513" s="651"/>
      <c r="DQ513" s="651"/>
      <c r="DR513" s="651"/>
      <c r="DS513" s="651"/>
      <c r="DT513" s="651"/>
      <c r="DU513" s="651"/>
      <c r="DV513" s="651"/>
      <c r="DW513" s="651"/>
      <c r="DX513" s="651"/>
    </row>
    <row r="514" spans="2:128" x14ac:dyDescent="0.2">
      <c r="B514" s="740"/>
      <c r="C514" s="651"/>
      <c r="D514" s="651"/>
      <c r="E514" s="651"/>
      <c r="F514" s="651"/>
      <c r="G514" s="651"/>
      <c r="H514" s="651"/>
      <c r="I514" s="651"/>
      <c r="J514" s="651"/>
      <c r="K514" s="651"/>
      <c r="L514" s="651"/>
      <c r="M514" s="651"/>
      <c r="N514" s="651"/>
      <c r="O514" s="651"/>
      <c r="P514" s="651"/>
      <c r="Q514" s="651"/>
      <c r="R514" s="651"/>
      <c r="S514" s="651"/>
      <c r="T514" s="651"/>
      <c r="U514" s="837"/>
      <c r="V514" s="650"/>
      <c r="W514" s="838"/>
      <c r="X514" s="838"/>
      <c r="Y514" s="838"/>
      <c r="Z514" s="838"/>
      <c r="AA514" s="838"/>
      <c r="AB514" s="838"/>
      <c r="AC514" s="838"/>
      <c r="AD514" s="838"/>
      <c r="AE514" s="838"/>
      <c r="AF514" s="838"/>
      <c r="AG514" s="838"/>
      <c r="AH514" s="838"/>
      <c r="AI514" s="838"/>
      <c r="AJ514" s="838"/>
      <c r="AK514" s="838"/>
      <c r="AL514" s="838"/>
      <c r="AM514" s="838"/>
      <c r="AN514" s="838"/>
      <c r="AO514" s="838"/>
      <c r="AP514" s="838"/>
      <c r="AQ514" s="838"/>
      <c r="AR514" s="838"/>
      <c r="AS514" s="838"/>
      <c r="AT514" s="838"/>
      <c r="AU514" s="838"/>
      <c r="AV514" s="838"/>
      <c r="AW514" s="838"/>
      <c r="AX514" s="838"/>
      <c r="AY514" s="838"/>
      <c r="AZ514" s="838"/>
      <c r="BA514" s="838"/>
      <c r="BB514" s="838"/>
      <c r="BC514" s="838"/>
      <c r="BD514" s="838"/>
      <c r="BE514" s="838"/>
      <c r="BF514" s="838"/>
      <c r="BG514" s="838"/>
      <c r="BH514" s="838"/>
      <c r="BI514" s="838"/>
      <c r="BJ514" s="838"/>
      <c r="BK514" s="838"/>
      <c r="BL514" s="838"/>
      <c r="BM514" s="838"/>
      <c r="BN514" s="838"/>
      <c r="BO514" s="838"/>
      <c r="BP514" s="838"/>
      <c r="BQ514" s="838"/>
      <c r="BR514" s="838"/>
      <c r="BS514" s="838"/>
      <c r="BT514" s="838"/>
      <c r="BU514" s="838"/>
      <c r="BV514" s="650"/>
      <c r="BW514" s="650"/>
      <c r="BX514" s="650"/>
      <c r="BY514" s="650"/>
      <c r="BZ514" s="650"/>
      <c r="CA514" s="650"/>
      <c r="CB514" s="650"/>
      <c r="CC514" s="650"/>
      <c r="CD514" s="651"/>
      <c r="CE514" s="651"/>
      <c r="CF514" s="651"/>
      <c r="CG514" s="651"/>
      <c r="CH514" s="651"/>
      <c r="CI514" s="651"/>
      <c r="CJ514" s="651"/>
      <c r="CK514" s="651"/>
      <c r="CL514" s="651"/>
      <c r="CM514" s="651"/>
      <c r="CN514" s="651"/>
      <c r="CO514" s="651"/>
      <c r="CP514" s="651"/>
      <c r="CQ514" s="651"/>
      <c r="CR514" s="651"/>
      <c r="CS514" s="651"/>
      <c r="CT514" s="651"/>
      <c r="CU514" s="651"/>
      <c r="CV514" s="651"/>
      <c r="CW514" s="651"/>
      <c r="CX514" s="651"/>
      <c r="CY514" s="651"/>
      <c r="CZ514" s="651"/>
      <c r="DA514" s="651"/>
      <c r="DB514" s="651"/>
      <c r="DC514" s="651"/>
      <c r="DD514" s="651"/>
      <c r="DE514" s="651"/>
      <c r="DF514" s="651"/>
      <c r="DG514" s="651"/>
      <c r="DH514" s="651"/>
      <c r="DI514" s="651"/>
      <c r="DJ514" s="651"/>
      <c r="DK514" s="651"/>
      <c r="DL514" s="651"/>
      <c r="DM514" s="651"/>
      <c r="DN514" s="651"/>
      <c r="DO514" s="651"/>
      <c r="DP514" s="651"/>
      <c r="DQ514" s="651"/>
      <c r="DR514" s="651"/>
      <c r="DS514" s="651"/>
      <c r="DT514" s="651"/>
      <c r="DU514" s="651"/>
      <c r="DV514" s="651"/>
      <c r="DW514" s="651"/>
      <c r="DX514" s="651"/>
    </row>
    <row r="515" spans="2:128" x14ac:dyDescent="0.2">
      <c r="B515" s="740"/>
      <c r="C515" s="651"/>
      <c r="D515" s="651"/>
      <c r="E515" s="651"/>
      <c r="F515" s="651"/>
      <c r="G515" s="651"/>
      <c r="H515" s="651"/>
      <c r="I515" s="651"/>
      <c r="J515" s="651"/>
      <c r="K515" s="651"/>
      <c r="L515" s="651"/>
      <c r="M515" s="651"/>
      <c r="N515" s="651"/>
      <c r="O515" s="651"/>
      <c r="P515" s="651"/>
      <c r="Q515" s="651"/>
      <c r="S515" s="651"/>
      <c r="T515" s="651"/>
      <c r="U515" s="837"/>
      <c r="V515" s="650"/>
      <c r="W515" s="838"/>
      <c r="X515" s="838"/>
      <c r="Y515" s="838"/>
      <c r="Z515" s="838"/>
      <c r="AA515" s="838"/>
      <c r="AB515" s="838"/>
      <c r="AC515" s="838"/>
      <c r="AD515" s="838"/>
      <c r="AE515" s="838"/>
      <c r="AF515" s="838"/>
      <c r="AG515" s="838"/>
      <c r="AH515" s="838"/>
      <c r="AI515" s="838"/>
      <c r="AJ515" s="838"/>
      <c r="AK515" s="838"/>
      <c r="AL515" s="838"/>
      <c r="AM515" s="838"/>
      <c r="AN515" s="838"/>
      <c r="AO515" s="838"/>
      <c r="AP515" s="838"/>
      <c r="AQ515" s="838"/>
      <c r="AR515" s="838"/>
      <c r="AS515" s="838"/>
      <c r="AT515" s="838"/>
      <c r="AU515" s="838"/>
      <c r="AV515" s="838"/>
      <c r="AW515" s="838"/>
      <c r="AX515" s="838"/>
      <c r="AY515" s="838"/>
      <c r="AZ515" s="838"/>
      <c r="BA515" s="838"/>
      <c r="BB515" s="838"/>
      <c r="BC515" s="838"/>
      <c r="BD515" s="838"/>
      <c r="BE515" s="838"/>
      <c r="BF515" s="838"/>
      <c r="BG515" s="838"/>
      <c r="BH515" s="838"/>
      <c r="BI515" s="838"/>
      <c r="BJ515" s="838"/>
      <c r="BK515" s="838"/>
      <c r="BL515" s="838"/>
      <c r="BM515" s="838"/>
      <c r="BN515" s="838"/>
      <c r="BO515" s="838"/>
      <c r="BP515" s="838"/>
      <c r="BQ515" s="838"/>
      <c r="BR515" s="838"/>
      <c r="BS515" s="838"/>
      <c r="BT515" s="838"/>
      <c r="BU515" s="838"/>
      <c r="BV515" s="650"/>
      <c r="BW515" s="650"/>
      <c r="BX515" s="650"/>
      <c r="BY515" s="650"/>
      <c r="BZ515" s="650"/>
      <c r="CA515" s="650"/>
      <c r="CB515" s="650"/>
      <c r="CC515" s="650"/>
      <c r="CD515" s="651"/>
      <c r="CE515" s="651"/>
      <c r="CF515" s="651"/>
      <c r="CG515" s="651"/>
      <c r="CH515" s="651"/>
      <c r="CI515" s="651"/>
      <c r="CJ515" s="651"/>
      <c r="CK515" s="651"/>
      <c r="CL515" s="651"/>
      <c r="CM515" s="651"/>
      <c r="CN515" s="651"/>
      <c r="CO515" s="651"/>
      <c r="CP515" s="651"/>
      <c r="CQ515" s="651"/>
      <c r="CR515" s="651"/>
      <c r="CS515" s="651"/>
      <c r="CT515" s="651"/>
      <c r="CU515" s="651"/>
      <c r="CV515" s="651"/>
      <c r="CW515" s="651"/>
      <c r="CX515" s="651"/>
      <c r="CY515" s="651"/>
      <c r="CZ515" s="651"/>
      <c r="DA515" s="651"/>
      <c r="DB515" s="651"/>
      <c r="DC515" s="651"/>
      <c r="DD515" s="651"/>
      <c r="DE515" s="651"/>
      <c r="DF515" s="651"/>
      <c r="DG515" s="651"/>
      <c r="DH515" s="651"/>
      <c r="DI515" s="651"/>
      <c r="DJ515" s="651"/>
      <c r="DK515" s="651"/>
      <c r="DL515" s="651"/>
      <c r="DM515" s="651"/>
      <c r="DN515" s="651"/>
      <c r="DO515" s="651"/>
      <c r="DP515" s="651"/>
      <c r="DQ515" s="651"/>
      <c r="DR515" s="651"/>
      <c r="DS515" s="651"/>
      <c r="DT515" s="651"/>
      <c r="DU515" s="651"/>
      <c r="DV515" s="651"/>
      <c r="DW515" s="651"/>
      <c r="DX515" s="651"/>
    </row>
    <row r="516" spans="2:128" x14ac:dyDescent="0.2">
      <c r="B516" s="740"/>
      <c r="C516" s="651"/>
      <c r="D516" s="651"/>
      <c r="E516" s="651"/>
      <c r="F516" s="651"/>
      <c r="G516" s="651"/>
      <c r="H516" s="651"/>
      <c r="I516" s="651"/>
      <c r="J516" s="651"/>
      <c r="K516" s="651"/>
      <c r="L516" s="651"/>
      <c r="M516" s="651"/>
      <c r="N516" s="651"/>
      <c r="O516" s="651"/>
      <c r="P516" s="651"/>
      <c r="Q516" s="651"/>
      <c r="R516" s="651"/>
      <c r="S516" s="651"/>
      <c r="T516" s="651"/>
      <c r="V516" s="650"/>
      <c r="W516" s="839"/>
      <c r="X516" s="839"/>
      <c r="Y516" s="839"/>
      <c r="Z516" s="839"/>
      <c r="AA516" s="839"/>
      <c r="AB516" s="839"/>
      <c r="AC516" s="839"/>
      <c r="AD516" s="839"/>
      <c r="AE516" s="839"/>
      <c r="AF516" s="839"/>
      <c r="AG516" s="839"/>
      <c r="AH516" s="839"/>
      <c r="AI516" s="839"/>
      <c r="AJ516" s="839"/>
      <c r="AK516" s="839"/>
      <c r="AL516" s="839"/>
      <c r="AM516" s="839"/>
      <c r="AN516" s="839"/>
      <c r="AO516" s="839"/>
      <c r="AP516" s="839"/>
      <c r="AQ516" s="839"/>
      <c r="AR516" s="839"/>
      <c r="AS516" s="839"/>
      <c r="AT516" s="839"/>
      <c r="AU516" s="839"/>
      <c r="AV516" s="839"/>
      <c r="AW516" s="839"/>
      <c r="AX516" s="839"/>
      <c r="AY516" s="839"/>
      <c r="AZ516" s="839"/>
      <c r="BA516" s="839"/>
      <c r="BB516" s="839"/>
      <c r="BC516" s="839"/>
      <c r="BD516" s="839"/>
      <c r="BE516" s="839"/>
      <c r="BF516" s="839"/>
      <c r="BG516" s="839"/>
      <c r="BH516" s="839"/>
      <c r="BI516" s="839"/>
      <c r="BJ516" s="839"/>
      <c r="BK516" s="839"/>
      <c r="BL516" s="839"/>
      <c r="BM516" s="839"/>
      <c r="BN516" s="839"/>
      <c r="BO516" s="839"/>
      <c r="BP516" s="839"/>
      <c r="BQ516" s="839"/>
      <c r="BR516" s="839"/>
      <c r="BS516" s="839"/>
      <c r="BT516" s="839"/>
      <c r="BU516" s="839"/>
      <c r="BV516" s="650"/>
      <c r="BW516" s="650"/>
      <c r="BX516" s="650"/>
      <c r="BY516" s="650"/>
      <c r="BZ516" s="650"/>
      <c r="CA516" s="650"/>
      <c r="CB516" s="650"/>
      <c r="CC516" s="650"/>
      <c r="CD516" s="651"/>
      <c r="CE516" s="651"/>
      <c r="CF516" s="651"/>
      <c r="CG516" s="651"/>
      <c r="CH516" s="651"/>
      <c r="CI516" s="651"/>
      <c r="CJ516" s="651"/>
      <c r="CK516" s="651"/>
      <c r="CL516" s="651"/>
      <c r="CM516" s="651"/>
      <c r="CN516" s="651"/>
      <c r="CO516" s="651"/>
      <c r="CP516" s="651"/>
      <c r="CQ516" s="651"/>
      <c r="CR516" s="651"/>
      <c r="CS516" s="651"/>
      <c r="CT516" s="651"/>
      <c r="CU516" s="651"/>
      <c r="CV516" s="651"/>
      <c r="CW516" s="651"/>
      <c r="CX516" s="651"/>
      <c r="CY516" s="651"/>
      <c r="CZ516" s="651"/>
      <c r="DA516" s="651"/>
      <c r="DB516" s="651"/>
      <c r="DC516" s="651"/>
      <c r="DD516" s="651"/>
      <c r="DE516" s="651"/>
      <c r="DF516" s="651"/>
      <c r="DG516" s="651"/>
      <c r="DH516" s="651"/>
      <c r="DI516" s="651"/>
      <c r="DJ516" s="651"/>
      <c r="DK516" s="651"/>
      <c r="DL516" s="651"/>
      <c r="DM516" s="651"/>
      <c r="DN516" s="651"/>
      <c r="DO516" s="651"/>
      <c r="DP516" s="651"/>
      <c r="DQ516" s="651"/>
      <c r="DR516" s="651"/>
      <c r="DS516" s="651"/>
      <c r="DT516" s="651"/>
      <c r="DU516" s="651"/>
      <c r="DV516" s="651"/>
      <c r="DW516" s="651"/>
      <c r="DX516" s="651"/>
    </row>
    <row r="517" spans="2:128" x14ac:dyDescent="0.2">
      <c r="B517" s="740"/>
      <c r="C517" s="651"/>
      <c r="D517" s="651"/>
      <c r="E517" s="651"/>
      <c r="F517" s="651"/>
      <c r="G517" s="651"/>
      <c r="H517" s="651"/>
      <c r="I517" s="651"/>
      <c r="J517" s="651"/>
      <c r="K517" s="651"/>
      <c r="L517" s="651"/>
      <c r="M517" s="651"/>
      <c r="N517" s="651"/>
      <c r="O517" s="651"/>
      <c r="P517" s="651"/>
      <c r="Q517" s="651"/>
      <c r="S517" s="651"/>
      <c r="T517" s="651"/>
      <c r="U517" s="651"/>
      <c r="V517" s="650"/>
      <c r="W517" s="839"/>
      <c r="X517" s="839"/>
      <c r="Y517" s="839"/>
      <c r="Z517" s="839"/>
      <c r="AA517" s="839"/>
      <c r="AB517" s="839"/>
      <c r="AC517" s="839"/>
      <c r="AD517" s="839"/>
      <c r="AE517" s="839"/>
      <c r="AF517" s="839"/>
      <c r="AG517" s="839"/>
      <c r="AH517" s="839"/>
      <c r="AI517" s="839"/>
      <c r="AJ517" s="839"/>
      <c r="AK517" s="839"/>
      <c r="AL517" s="839"/>
      <c r="AM517" s="839"/>
      <c r="AN517" s="839"/>
      <c r="AO517" s="839"/>
      <c r="AP517" s="839"/>
      <c r="AQ517" s="839"/>
      <c r="AR517" s="839"/>
      <c r="AS517" s="839"/>
      <c r="AT517" s="839"/>
      <c r="AU517" s="839"/>
      <c r="AV517" s="839"/>
      <c r="AW517" s="839"/>
      <c r="AX517" s="839"/>
      <c r="AY517" s="839"/>
      <c r="AZ517" s="839"/>
      <c r="BA517" s="839"/>
      <c r="BB517" s="839"/>
      <c r="BC517" s="839"/>
      <c r="BD517" s="839"/>
      <c r="BE517" s="839"/>
      <c r="BF517" s="839"/>
      <c r="BG517" s="839"/>
      <c r="BH517" s="839"/>
      <c r="BI517" s="839"/>
      <c r="BJ517" s="839"/>
      <c r="BK517" s="839"/>
      <c r="BL517" s="839"/>
      <c r="BM517" s="839"/>
      <c r="BN517" s="839"/>
      <c r="BO517" s="839"/>
      <c r="BP517" s="839"/>
      <c r="BQ517" s="839"/>
      <c r="BR517" s="839"/>
      <c r="BS517" s="839"/>
      <c r="BT517" s="839"/>
      <c r="BU517" s="839"/>
      <c r="BV517" s="650"/>
      <c r="BW517" s="650"/>
      <c r="BX517" s="650"/>
      <c r="BY517" s="650"/>
      <c r="BZ517" s="650"/>
      <c r="CA517" s="650"/>
      <c r="CB517" s="650"/>
      <c r="CC517" s="650"/>
      <c r="CD517" s="651"/>
      <c r="CE517" s="651"/>
      <c r="CF517" s="651"/>
      <c r="CG517" s="651"/>
      <c r="CH517" s="651"/>
      <c r="CI517" s="651"/>
      <c r="CJ517" s="651"/>
      <c r="CK517" s="651"/>
      <c r="CL517" s="651"/>
      <c r="CM517" s="651"/>
      <c r="CN517" s="651"/>
      <c r="CO517" s="651"/>
      <c r="CP517" s="651"/>
      <c r="CQ517" s="651"/>
      <c r="CR517" s="651"/>
      <c r="CS517" s="651"/>
      <c r="CT517" s="651"/>
      <c r="CU517" s="651"/>
      <c r="CV517" s="651"/>
      <c r="CW517" s="651"/>
      <c r="CX517" s="651"/>
      <c r="CY517" s="651"/>
      <c r="CZ517" s="651"/>
      <c r="DA517" s="651"/>
      <c r="DB517" s="651"/>
      <c r="DC517" s="651"/>
      <c r="DD517" s="651"/>
      <c r="DE517" s="651"/>
      <c r="DF517" s="651"/>
      <c r="DG517" s="651"/>
      <c r="DH517" s="651"/>
      <c r="DI517" s="651"/>
      <c r="DJ517" s="651"/>
      <c r="DK517" s="651"/>
      <c r="DL517" s="651"/>
      <c r="DM517" s="651"/>
      <c r="DN517" s="651"/>
      <c r="DO517" s="651"/>
      <c r="DP517" s="651"/>
      <c r="DQ517" s="651"/>
      <c r="DR517" s="651"/>
      <c r="DS517" s="651"/>
      <c r="DT517" s="651"/>
      <c r="DU517" s="651"/>
      <c r="DV517" s="651"/>
      <c r="DW517" s="651"/>
      <c r="DX517" s="651"/>
    </row>
    <row r="518" spans="2:128" x14ac:dyDescent="0.2">
      <c r="B518" s="740"/>
      <c r="C518" s="651"/>
      <c r="D518" s="651"/>
      <c r="E518" s="651"/>
      <c r="F518" s="651"/>
      <c r="G518" s="651"/>
      <c r="H518" s="651"/>
      <c r="I518" s="651"/>
      <c r="J518" s="651"/>
      <c r="K518" s="651"/>
      <c r="L518" s="651"/>
      <c r="M518" s="651"/>
      <c r="N518" s="651"/>
      <c r="O518" s="651"/>
      <c r="P518" s="651"/>
      <c r="Q518" s="651"/>
      <c r="R518" s="651"/>
      <c r="S518" s="651"/>
      <c r="T518" s="651"/>
      <c r="U518" s="651"/>
      <c r="V518" s="650"/>
      <c r="W518" s="838"/>
      <c r="X518" s="838"/>
      <c r="Y518" s="838"/>
      <c r="Z518" s="838"/>
      <c r="AA518" s="838"/>
      <c r="AB518" s="838"/>
      <c r="AC518" s="838"/>
      <c r="AD518" s="838"/>
      <c r="AE518" s="838"/>
      <c r="AF518" s="838"/>
      <c r="AG518" s="838"/>
      <c r="AH518" s="838"/>
      <c r="AI518" s="838"/>
      <c r="AJ518" s="838"/>
      <c r="AK518" s="838"/>
      <c r="AL518" s="838"/>
      <c r="AM518" s="838"/>
      <c r="AN518" s="838"/>
      <c r="AO518" s="838"/>
      <c r="AP518" s="838"/>
      <c r="AQ518" s="838"/>
      <c r="AR518" s="838"/>
      <c r="AS518" s="838"/>
      <c r="AT518" s="838"/>
      <c r="AU518" s="838"/>
      <c r="AV518" s="838"/>
      <c r="AW518" s="838"/>
      <c r="AX518" s="838"/>
      <c r="AY518" s="838"/>
      <c r="AZ518" s="838"/>
      <c r="BA518" s="838"/>
      <c r="BB518" s="838"/>
      <c r="BC518" s="838"/>
      <c r="BD518" s="838"/>
      <c r="BE518" s="838"/>
      <c r="BF518" s="838"/>
      <c r="BG518" s="838"/>
      <c r="BH518" s="838"/>
      <c r="BI518" s="838"/>
      <c r="BJ518" s="838"/>
      <c r="BK518" s="838"/>
      <c r="BL518" s="838"/>
      <c r="BM518" s="838"/>
      <c r="BN518" s="838"/>
      <c r="BO518" s="838"/>
      <c r="BP518" s="838"/>
      <c r="BQ518" s="838"/>
      <c r="BR518" s="838"/>
      <c r="BS518" s="838"/>
      <c r="BT518" s="838"/>
      <c r="BU518" s="838"/>
      <c r="BV518" s="650"/>
      <c r="BW518" s="650"/>
      <c r="BX518" s="650"/>
      <c r="BY518" s="650"/>
      <c r="BZ518" s="650"/>
      <c r="CA518" s="650"/>
      <c r="CB518" s="650"/>
      <c r="CC518" s="650"/>
      <c r="CD518" s="651"/>
      <c r="CE518" s="651"/>
      <c r="CF518" s="651"/>
      <c r="CG518" s="651"/>
      <c r="CH518" s="651"/>
      <c r="CI518" s="651"/>
      <c r="CJ518" s="651"/>
      <c r="CK518" s="651"/>
      <c r="CL518" s="651"/>
      <c r="CM518" s="651"/>
      <c r="CN518" s="651"/>
      <c r="CO518" s="651"/>
      <c r="CP518" s="651"/>
      <c r="CQ518" s="651"/>
      <c r="CR518" s="651"/>
      <c r="CS518" s="651"/>
      <c r="CT518" s="651"/>
      <c r="CU518" s="651"/>
      <c r="CV518" s="651"/>
      <c r="CW518" s="651"/>
      <c r="CX518" s="651"/>
      <c r="CY518" s="651"/>
      <c r="CZ518" s="651"/>
      <c r="DA518" s="651"/>
      <c r="DB518" s="651"/>
      <c r="DC518" s="651"/>
      <c r="DD518" s="651"/>
      <c r="DE518" s="651"/>
      <c r="DF518" s="651"/>
      <c r="DG518" s="651"/>
      <c r="DH518" s="651"/>
      <c r="DI518" s="651"/>
      <c r="DJ518" s="651"/>
      <c r="DK518" s="651"/>
      <c r="DL518" s="651"/>
      <c r="DM518" s="651"/>
      <c r="DN518" s="651"/>
      <c r="DO518" s="651"/>
      <c r="DP518" s="651"/>
      <c r="DQ518" s="651"/>
      <c r="DR518" s="651"/>
      <c r="DS518" s="651"/>
      <c r="DT518" s="651"/>
      <c r="DU518" s="651"/>
      <c r="DV518" s="651"/>
      <c r="DW518" s="651"/>
      <c r="DX518" s="651"/>
    </row>
    <row r="519" spans="2:128" x14ac:dyDescent="0.2">
      <c r="B519" s="740"/>
      <c r="C519" s="840">
        <v>0</v>
      </c>
      <c r="D519" s="841">
        <v>0</v>
      </c>
      <c r="E519" s="651"/>
      <c r="F519" s="651"/>
      <c r="G519" s="651"/>
      <c r="H519" s="651"/>
      <c r="I519" s="651"/>
      <c r="J519" s="651"/>
      <c r="K519" s="651"/>
      <c r="L519" s="651"/>
      <c r="M519" s="651"/>
      <c r="N519" s="651"/>
      <c r="O519" s="651"/>
      <c r="P519" s="651"/>
      <c r="Q519" s="651"/>
      <c r="R519" s="651"/>
      <c r="S519" s="651"/>
      <c r="T519" s="651"/>
      <c r="U519" s="651"/>
      <c r="V519" s="651"/>
      <c r="W519" s="650"/>
      <c r="X519" s="650"/>
      <c r="Y519" s="650"/>
      <c r="Z519" s="650"/>
      <c r="AA519" s="650"/>
      <c r="AB519" s="650"/>
      <c r="AC519" s="650"/>
      <c r="AD519" s="650"/>
      <c r="AE519" s="650"/>
      <c r="AF519" s="650"/>
      <c r="AG519" s="650"/>
      <c r="AH519" s="650"/>
      <c r="AI519" s="650"/>
      <c r="AJ519" s="650"/>
      <c r="AK519" s="650"/>
      <c r="AL519" s="650"/>
      <c r="AM519" s="650"/>
      <c r="AN519" s="650"/>
      <c r="AO519" s="650"/>
      <c r="AP519" s="650"/>
      <c r="AQ519" s="650"/>
      <c r="AR519" s="650"/>
      <c r="AS519" s="650"/>
      <c r="AT519" s="650"/>
      <c r="AU519" s="650"/>
      <c r="AV519" s="650"/>
      <c r="AW519" s="650"/>
      <c r="AX519" s="650"/>
      <c r="AY519" s="650"/>
      <c r="AZ519" s="650"/>
      <c r="BA519" s="650"/>
      <c r="BB519" s="650"/>
      <c r="BC519" s="650"/>
      <c r="BD519" s="650"/>
      <c r="BE519" s="650"/>
      <c r="BF519" s="650"/>
      <c r="BG519" s="650"/>
      <c r="BH519" s="650"/>
      <c r="BI519" s="650"/>
      <c r="BJ519" s="650"/>
      <c r="BK519" s="650"/>
      <c r="BL519" s="650"/>
      <c r="BM519" s="650"/>
      <c r="BN519" s="650"/>
      <c r="BO519" s="650"/>
      <c r="BP519" s="650"/>
      <c r="BQ519" s="650"/>
      <c r="BR519" s="650"/>
      <c r="BS519" s="650"/>
      <c r="BT519" s="650"/>
      <c r="BU519" s="650"/>
      <c r="BV519" s="651"/>
      <c r="BW519" s="651"/>
      <c r="BX519" s="651"/>
      <c r="BY519" s="651"/>
      <c r="BZ519" s="651"/>
      <c r="CA519" s="651"/>
      <c r="CB519" s="651"/>
      <c r="CC519" s="651"/>
      <c r="CD519" s="651"/>
      <c r="CE519" s="651"/>
      <c r="CF519" s="651"/>
      <c r="CG519" s="651"/>
      <c r="CH519" s="651"/>
      <c r="CI519" s="651"/>
      <c r="CJ519" s="651"/>
      <c r="CK519" s="651"/>
      <c r="CL519" s="651"/>
      <c r="CM519" s="651"/>
      <c r="CN519" s="651"/>
      <c r="CO519" s="651"/>
      <c r="CP519" s="651"/>
      <c r="CQ519" s="651"/>
      <c r="CR519" s="651"/>
      <c r="CS519" s="651"/>
      <c r="CT519" s="651"/>
      <c r="CU519" s="651"/>
      <c r="CV519" s="651"/>
      <c r="CW519" s="651"/>
      <c r="CX519" s="651"/>
      <c r="CY519" s="651"/>
      <c r="CZ519" s="651"/>
      <c r="DA519" s="651"/>
      <c r="DB519" s="651"/>
      <c r="DC519" s="651"/>
      <c r="DD519" s="651"/>
      <c r="DE519" s="651"/>
      <c r="DF519" s="651"/>
      <c r="DG519" s="651"/>
      <c r="DH519" s="651"/>
      <c r="DI519" s="651"/>
      <c r="DJ519" s="651"/>
      <c r="DK519" s="651"/>
      <c r="DL519" s="651"/>
      <c r="DM519" s="651"/>
      <c r="DN519" s="651"/>
      <c r="DO519" s="651"/>
      <c r="DP519" s="651"/>
      <c r="DQ519" s="651"/>
      <c r="DR519" s="651"/>
      <c r="DS519" s="651"/>
      <c r="DT519" s="651"/>
      <c r="DU519" s="651"/>
      <c r="DV519" s="651"/>
      <c r="DW519" s="651"/>
      <c r="DX519" s="651"/>
    </row>
    <row r="520" spans="2:128" x14ac:dyDescent="0.2">
      <c r="B520" s="741"/>
      <c r="C520" s="842">
        <v>0</v>
      </c>
      <c r="D520" s="843">
        <v>0</v>
      </c>
      <c r="E520" s="650"/>
      <c r="F520" s="650"/>
      <c r="G520" s="650"/>
      <c r="H520" s="650"/>
      <c r="I520" s="650"/>
      <c r="J520" s="650"/>
      <c r="K520" s="650"/>
      <c r="L520" s="650"/>
      <c r="M520" s="650"/>
      <c r="N520" s="650"/>
      <c r="O520" s="650"/>
      <c r="P520" s="650"/>
      <c r="Q520" s="650"/>
      <c r="R520" s="650"/>
      <c r="S520" s="651"/>
      <c r="T520" s="651"/>
      <c r="U520" s="650"/>
      <c r="V520" s="650"/>
      <c r="W520" s="650"/>
      <c r="X520" s="650"/>
      <c r="Y520" s="650"/>
      <c r="Z520" s="650"/>
      <c r="AA520" s="650"/>
      <c r="AB520" s="650"/>
      <c r="AC520" s="650"/>
      <c r="AD520" s="650"/>
      <c r="AE520" s="650"/>
      <c r="AF520" s="650"/>
      <c r="AG520" s="650"/>
      <c r="AH520" s="650"/>
      <c r="AI520" s="650"/>
      <c r="AJ520" s="650"/>
      <c r="AK520" s="650"/>
      <c r="AL520" s="650"/>
      <c r="AM520" s="650"/>
      <c r="AN520" s="650"/>
      <c r="AO520" s="650"/>
      <c r="AP520" s="650"/>
      <c r="AQ520" s="650"/>
      <c r="AR520" s="650"/>
      <c r="AS520" s="650"/>
      <c r="AT520" s="650"/>
      <c r="AU520" s="650"/>
      <c r="AV520" s="650"/>
      <c r="AW520" s="650"/>
      <c r="AX520" s="650"/>
      <c r="AY520" s="650"/>
      <c r="AZ520" s="650"/>
      <c r="BA520" s="650"/>
      <c r="BB520" s="650"/>
      <c r="BC520" s="650"/>
      <c r="BD520" s="650"/>
      <c r="BE520" s="650"/>
      <c r="BF520" s="650"/>
      <c r="BG520" s="650"/>
      <c r="BH520" s="650"/>
      <c r="BI520" s="650"/>
      <c r="BJ520" s="650"/>
      <c r="BK520" s="650"/>
      <c r="BL520" s="650"/>
      <c r="BM520" s="650"/>
      <c r="BN520" s="650"/>
      <c r="BO520" s="650"/>
      <c r="BP520" s="650"/>
      <c r="BQ520" s="650"/>
      <c r="BR520" s="650"/>
      <c r="BS520" s="650"/>
      <c r="BT520" s="650"/>
      <c r="BU520" s="650"/>
      <c r="BV520" s="650"/>
      <c r="BW520" s="650"/>
      <c r="BX520" s="650"/>
      <c r="BY520" s="650"/>
      <c r="BZ520" s="650"/>
      <c r="CA520" s="650"/>
      <c r="CB520" s="650"/>
      <c r="CC520" s="650"/>
      <c r="CD520" s="651"/>
      <c r="CE520" s="651"/>
      <c r="CF520" s="651"/>
      <c r="CG520" s="651"/>
      <c r="CH520" s="651"/>
      <c r="CI520" s="651"/>
      <c r="CJ520" s="651"/>
      <c r="CK520" s="651"/>
      <c r="CL520" s="651"/>
      <c r="CM520" s="651"/>
      <c r="CN520" s="651"/>
      <c r="CO520" s="651"/>
      <c r="CP520" s="651"/>
      <c r="CQ520" s="651"/>
      <c r="CR520" s="651"/>
      <c r="CS520" s="651"/>
      <c r="CT520" s="651"/>
      <c r="CU520" s="651"/>
      <c r="CV520" s="651"/>
      <c r="CW520" s="651"/>
      <c r="CX520" s="651"/>
      <c r="CY520" s="651"/>
      <c r="CZ520" s="651"/>
      <c r="DA520" s="651"/>
      <c r="DB520" s="651"/>
      <c r="DC520" s="651"/>
      <c r="DD520" s="651"/>
      <c r="DE520" s="651"/>
      <c r="DF520" s="651"/>
      <c r="DG520" s="651"/>
      <c r="DH520" s="651"/>
      <c r="DI520" s="651"/>
      <c r="DJ520" s="651"/>
      <c r="DK520" s="651"/>
      <c r="DL520" s="651"/>
      <c r="DM520" s="651"/>
      <c r="DN520" s="651"/>
      <c r="DO520" s="651"/>
      <c r="DP520" s="651"/>
      <c r="DQ520" s="651"/>
      <c r="DR520" s="651"/>
      <c r="DS520" s="651"/>
      <c r="DT520" s="651"/>
      <c r="DU520" s="651"/>
      <c r="DV520" s="651"/>
      <c r="DW520" s="651"/>
      <c r="DX520" s="651"/>
    </row>
    <row r="521" spans="2:128" x14ac:dyDescent="0.2">
      <c r="B521" s="741"/>
      <c r="C521" s="842">
        <v>0</v>
      </c>
      <c r="D521" s="843">
        <v>0</v>
      </c>
      <c r="E521" s="650"/>
      <c r="F521" s="650"/>
      <c r="G521" s="650"/>
      <c r="H521" s="650"/>
      <c r="I521" s="650"/>
      <c r="J521" s="650"/>
      <c r="K521" s="650"/>
      <c r="L521" s="650"/>
      <c r="M521" s="650"/>
      <c r="N521" s="650"/>
      <c r="O521" s="650"/>
      <c r="P521" s="650"/>
      <c r="Q521" s="650"/>
      <c r="R521" s="650"/>
      <c r="S521" s="651"/>
      <c r="T521" s="651"/>
      <c r="U521" s="650"/>
      <c r="V521" s="650"/>
      <c r="W521" s="844"/>
      <c r="X521" s="844"/>
      <c r="Y521" s="844"/>
      <c r="Z521" s="844"/>
      <c r="AA521" s="844"/>
      <c r="AB521" s="844"/>
      <c r="AC521" s="844"/>
      <c r="AD521" s="844"/>
      <c r="AE521" s="844"/>
      <c r="AF521" s="844"/>
      <c r="AG521" s="844"/>
      <c r="AH521" s="844"/>
      <c r="AI521" s="844"/>
      <c r="AJ521" s="844"/>
      <c r="AK521" s="844"/>
      <c r="AL521" s="844"/>
      <c r="AM521" s="844"/>
      <c r="AN521" s="844"/>
      <c r="AO521" s="844"/>
      <c r="AP521" s="844"/>
      <c r="AQ521" s="844"/>
      <c r="AR521" s="844"/>
      <c r="AS521" s="844"/>
      <c r="AT521" s="844"/>
      <c r="AU521" s="844"/>
      <c r="AV521" s="844"/>
      <c r="AW521" s="844"/>
      <c r="AX521" s="844"/>
      <c r="AY521" s="844"/>
      <c r="AZ521" s="844"/>
      <c r="BA521" s="844"/>
      <c r="BB521" s="844"/>
      <c r="BC521" s="844"/>
      <c r="BD521" s="844"/>
      <c r="BE521" s="844"/>
      <c r="BF521" s="844"/>
      <c r="BG521" s="844"/>
      <c r="BH521" s="844"/>
      <c r="BI521" s="844"/>
      <c r="BJ521" s="844"/>
      <c r="BK521" s="844"/>
      <c r="BL521" s="844"/>
      <c r="BM521" s="844"/>
      <c r="BN521" s="844"/>
      <c r="BO521" s="844"/>
      <c r="BP521" s="844"/>
      <c r="BQ521" s="844"/>
      <c r="BR521" s="844"/>
      <c r="BS521" s="844"/>
      <c r="BT521" s="844"/>
      <c r="BU521" s="844"/>
      <c r="BV521" s="650"/>
      <c r="BW521" s="650"/>
      <c r="BX521" s="650"/>
      <c r="BY521" s="650"/>
      <c r="BZ521" s="650"/>
      <c r="CA521" s="650"/>
      <c r="CB521" s="650"/>
      <c r="CC521" s="650"/>
      <c r="CD521" s="651"/>
      <c r="CE521" s="651"/>
      <c r="CF521" s="651"/>
      <c r="CG521" s="651"/>
      <c r="CH521" s="651"/>
      <c r="CI521" s="651"/>
      <c r="CJ521" s="651"/>
      <c r="CK521" s="651"/>
      <c r="CL521" s="651"/>
      <c r="CM521" s="651"/>
      <c r="CN521" s="651"/>
      <c r="CO521" s="651"/>
      <c r="CP521" s="651"/>
      <c r="CQ521" s="651"/>
      <c r="CR521" s="651"/>
      <c r="CS521" s="651"/>
      <c r="CT521" s="651"/>
      <c r="CU521" s="651"/>
      <c r="CV521" s="651"/>
      <c r="CW521" s="651"/>
      <c r="CX521" s="651"/>
      <c r="CY521" s="651"/>
      <c r="CZ521" s="651"/>
      <c r="DA521" s="651"/>
      <c r="DB521" s="651"/>
      <c r="DC521" s="651"/>
      <c r="DD521" s="651"/>
      <c r="DE521" s="651"/>
      <c r="DF521" s="651"/>
      <c r="DG521" s="651"/>
      <c r="DH521" s="651"/>
      <c r="DI521" s="651"/>
      <c r="DJ521" s="651"/>
      <c r="DK521" s="651"/>
      <c r="DL521" s="651"/>
      <c r="DM521" s="651"/>
      <c r="DN521" s="651"/>
      <c r="DO521" s="651"/>
      <c r="DP521" s="651"/>
      <c r="DQ521" s="651"/>
      <c r="DR521" s="651"/>
      <c r="DS521" s="651"/>
      <c r="DT521" s="651"/>
      <c r="DU521" s="651"/>
      <c r="DV521" s="651"/>
      <c r="DW521" s="651"/>
      <c r="DX521" s="651"/>
    </row>
    <row r="522" spans="2:128" x14ac:dyDescent="0.2">
      <c r="B522" s="741"/>
      <c r="C522" s="842">
        <v>0</v>
      </c>
      <c r="D522" s="843">
        <v>0</v>
      </c>
      <c r="E522" s="650"/>
      <c r="F522" s="650"/>
      <c r="G522" s="650"/>
      <c r="H522" s="650"/>
      <c r="I522" s="650"/>
      <c r="J522" s="650"/>
      <c r="K522" s="650"/>
      <c r="L522" s="650"/>
      <c r="M522" s="650"/>
      <c r="N522" s="650"/>
      <c r="O522" s="650"/>
      <c r="P522" s="650"/>
      <c r="Q522" s="650"/>
      <c r="R522" s="650"/>
      <c r="S522" s="651"/>
      <c r="T522" s="651"/>
      <c r="U522" s="650"/>
      <c r="V522" s="650"/>
      <c r="W522" s="838"/>
      <c r="X522" s="838"/>
      <c r="Y522" s="838"/>
      <c r="Z522" s="838"/>
      <c r="AA522" s="838"/>
      <c r="AB522" s="838"/>
      <c r="AC522" s="838"/>
      <c r="AD522" s="838"/>
      <c r="AE522" s="838"/>
      <c r="AF522" s="838"/>
      <c r="AG522" s="838"/>
      <c r="AH522" s="838"/>
      <c r="AI522" s="838"/>
      <c r="AJ522" s="838"/>
      <c r="AK522" s="838"/>
      <c r="AL522" s="838"/>
      <c r="AM522" s="838"/>
      <c r="AN522" s="838"/>
      <c r="AO522" s="838"/>
      <c r="AP522" s="838"/>
      <c r="AQ522" s="838"/>
      <c r="AR522" s="838"/>
      <c r="AS522" s="838"/>
      <c r="AT522" s="838"/>
      <c r="AU522" s="838"/>
      <c r="AV522" s="838"/>
      <c r="AW522" s="838"/>
      <c r="AX522" s="838"/>
      <c r="AY522" s="838"/>
      <c r="AZ522" s="838"/>
      <c r="BA522" s="838"/>
      <c r="BB522" s="838"/>
      <c r="BC522" s="838"/>
      <c r="BD522" s="838"/>
      <c r="BE522" s="838"/>
      <c r="BF522" s="838"/>
      <c r="BG522" s="838"/>
      <c r="BH522" s="838"/>
      <c r="BI522" s="838"/>
      <c r="BJ522" s="838"/>
      <c r="BK522" s="838"/>
      <c r="BL522" s="838"/>
      <c r="BM522" s="838"/>
      <c r="BN522" s="838"/>
      <c r="BO522" s="838"/>
      <c r="BP522" s="838"/>
      <c r="BQ522" s="838"/>
      <c r="BR522" s="838"/>
      <c r="BS522" s="838"/>
      <c r="BT522" s="838"/>
      <c r="BU522" s="838"/>
      <c r="BV522" s="650"/>
      <c r="BW522" s="650"/>
      <c r="BX522" s="650"/>
      <c r="BY522" s="650"/>
      <c r="BZ522" s="650"/>
      <c r="CA522" s="650"/>
      <c r="CB522" s="650"/>
      <c r="CC522" s="650"/>
      <c r="CD522" s="651"/>
      <c r="CE522" s="651"/>
      <c r="CF522" s="651"/>
      <c r="CG522" s="651"/>
      <c r="CH522" s="651"/>
      <c r="CI522" s="651"/>
      <c r="CJ522" s="651"/>
      <c r="CK522" s="651"/>
      <c r="CL522" s="651"/>
      <c r="CM522" s="651"/>
      <c r="CN522" s="651"/>
      <c r="CO522" s="651"/>
      <c r="CP522" s="651"/>
      <c r="CQ522" s="651"/>
      <c r="CR522" s="651"/>
      <c r="CS522" s="651"/>
      <c r="CT522" s="651"/>
      <c r="CU522" s="651"/>
      <c r="CV522" s="651"/>
      <c r="CW522" s="651"/>
      <c r="CX522" s="651"/>
      <c r="CY522" s="651"/>
      <c r="CZ522" s="651"/>
      <c r="DA522" s="651"/>
      <c r="DB522" s="651"/>
      <c r="DC522" s="651"/>
      <c r="DD522" s="651"/>
      <c r="DE522" s="651"/>
      <c r="DF522" s="651"/>
      <c r="DG522" s="651"/>
      <c r="DH522" s="651"/>
      <c r="DI522" s="651"/>
      <c r="DJ522" s="651"/>
      <c r="DK522" s="651"/>
      <c r="DL522" s="651"/>
      <c r="DM522" s="651"/>
      <c r="DN522" s="651"/>
      <c r="DO522" s="651"/>
      <c r="DP522" s="651"/>
      <c r="DQ522" s="651"/>
      <c r="DR522" s="651"/>
      <c r="DS522" s="651"/>
      <c r="DT522" s="651"/>
      <c r="DU522" s="651"/>
      <c r="DV522" s="651"/>
      <c r="DW522" s="651"/>
      <c r="DX522" s="651"/>
    </row>
    <row r="523" spans="2:128" x14ac:dyDescent="0.2">
      <c r="B523" s="741"/>
      <c r="C523" s="845">
        <v>0</v>
      </c>
      <c r="D523" s="846">
        <v>0</v>
      </c>
      <c r="E523" s="650"/>
      <c r="F523" s="650"/>
      <c r="G523" s="650"/>
      <c r="H523" s="650"/>
      <c r="I523" s="650"/>
      <c r="J523" s="650"/>
      <c r="K523" s="650"/>
      <c r="L523" s="650"/>
      <c r="M523" s="650"/>
      <c r="N523" s="650"/>
      <c r="O523" s="650"/>
      <c r="P523" s="650"/>
      <c r="Q523" s="650"/>
      <c r="R523" s="650"/>
      <c r="S523" s="651"/>
      <c r="T523" s="651"/>
      <c r="U523" s="650"/>
      <c r="V523" s="650"/>
      <c r="W523" s="807"/>
      <c r="X523" s="807"/>
      <c r="Y523" s="807"/>
      <c r="Z523" s="807"/>
      <c r="AA523" s="807"/>
      <c r="AB523" s="807"/>
      <c r="AC523" s="807"/>
      <c r="AD523" s="807"/>
      <c r="AE523" s="807"/>
      <c r="AF523" s="807"/>
      <c r="AG523" s="807"/>
      <c r="AH523" s="807"/>
      <c r="AI523" s="807"/>
      <c r="AJ523" s="807"/>
      <c r="AK523" s="807"/>
      <c r="AL523" s="807"/>
      <c r="AM523" s="807"/>
      <c r="AN523" s="807"/>
      <c r="AO523" s="807"/>
      <c r="AP523" s="807"/>
      <c r="AQ523" s="807"/>
      <c r="AR523" s="807"/>
      <c r="AS523" s="807"/>
      <c r="AT523" s="807"/>
      <c r="AU523" s="807"/>
      <c r="AV523" s="807"/>
      <c r="AW523" s="807"/>
      <c r="AX523" s="807"/>
      <c r="AY523" s="807"/>
      <c r="AZ523" s="807"/>
      <c r="BA523" s="807"/>
      <c r="BB523" s="807"/>
      <c r="BC523" s="807"/>
      <c r="BD523" s="807"/>
      <c r="BE523" s="807"/>
      <c r="BF523" s="807"/>
      <c r="BG523" s="807"/>
      <c r="BH523" s="807"/>
      <c r="BI523" s="807"/>
      <c r="BJ523" s="807"/>
      <c r="BK523" s="807"/>
      <c r="BL523" s="807"/>
      <c r="BM523" s="807"/>
      <c r="BN523" s="807"/>
      <c r="BO523" s="807"/>
      <c r="BP523" s="807"/>
      <c r="BQ523" s="807"/>
      <c r="BR523" s="807"/>
      <c r="BS523" s="807"/>
      <c r="BT523" s="807"/>
      <c r="BU523" s="807"/>
      <c r="BV523" s="650"/>
      <c r="BW523" s="650"/>
      <c r="BX523" s="650"/>
      <c r="BY523" s="650"/>
      <c r="BZ523" s="650"/>
      <c r="CA523" s="650"/>
      <c r="CB523" s="650"/>
      <c r="CC523" s="650"/>
      <c r="CD523" s="651"/>
      <c r="CE523" s="651"/>
      <c r="CF523" s="651"/>
      <c r="CG523" s="651"/>
      <c r="CH523" s="651"/>
      <c r="CI523" s="651"/>
      <c r="CJ523" s="651"/>
      <c r="CK523" s="651"/>
      <c r="CL523" s="651"/>
      <c r="CM523" s="651"/>
      <c r="CN523" s="651"/>
      <c r="CO523" s="651"/>
      <c r="CP523" s="651"/>
      <c r="CQ523" s="651"/>
      <c r="CR523" s="651"/>
      <c r="CS523" s="651"/>
      <c r="CT523" s="651"/>
      <c r="CU523" s="651"/>
      <c r="CV523" s="651"/>
      <c r="CW523" s="651"/>
      <c r="CX523" s="651"/>
      <c r="CY523" s="651"/>
      <c r="CZ523" s="651"/>
      <c r="DA523" s="651"/>
      <c r="DB523" s="651"/>
      <c r="DC523" s="651"/>
      <c r="DD523" s="651"/>
      <c r="DE523" s="651"/>
      <c r="DF523" s="651"/>
      <c r="DG523" s="651"/>
      <c r="DH523" s="651"/>
      <c r="DI523" s="651"/>
      <c r="DJ523" s="651"/>
      <c r="DK523" s="651"/>
      <c r="DL523" s="651"/>
      <c r="DM523" s="651"/>
      <c r="DN523" s="651"/>
      <c r="DO523" s="651"/>
      <c r="DP523" s="651"/>
      <c r="DQ523" s="651"/>
      <c r="DR523" s="651"/>
      <c r="DS523" s="651"/>
      <c r="DT523" s="651"/>
      <c r="DU523" s="651"/>
      <c r="DV523" s="651"/>
      <c r="DW523" s="651"/>
      <c r="DX523" s="651"/>
    </row>
    <row r="524" spans="2:128" x14ac:dyDescent="0.2">
      <c r="B524" s="741"/>
      <c r="C524" s="742"/>
      <c r="D524" s="847"/>
      <c r="E524" s="651"/>
      <c r="F524" s="651"/>
      <c r="G524" s="651"/>
      <c r="H524" s="651"/>
      <c r="I524" s="651"/>
      <c r="J524" s="651"/>
      <c r="K524" s="651"/>
      <c r="L524" s="651"/>
      <c r="M524" s="651"/>
      <c r="N524" s="651"/>
      <c r="O524" s="651"/>
      <c r="P524" s="651"/>
      <c r="Q524" s="651"/>
      <c r="R524" s="651"/>
      <c r="S524" s="651"/>
      <c r="T524" s="651"/>
      <c r="U524" s="651"/>
      <c r="V524" s="651"/>
      <c r="W524" s="651"/>
      <c r="X524" s="651"/>
      <c r="Y524" s="651"/>
      <c r="Z524" s="651"/>
      <c r="AA524" s="651"/>
      <c r="AB524" s="651"/>
      <c r="AC524" s="651"/>
      <c r="AD524" s="651"/>
      <c r="AE524" s="651"/>
      <c r="AF524" s="651"/>
      <c r="AG524" s="651"/>
      <c r="AH524" s="651"/>
      <c r="AI524" s="651"/>
      <c r="AJ524" s="651"/>
      <c r="AK524" s="651"/>
      <c r="AL524" s="651"/>
      <c r="AM524" s="651"/>
      <c r="AN524" s="651"/>
      <c r="AO524" s="651"/>
      <c r="AP524" s="651"/>
      <c r="AQ524" s="651"/>
      <c r="AR524" s="651"/>
      <c r="AS524" s="651"/>
      <c r="AT524" s="651"/>
      <c r="AU524" s="651"/>
      <c r="AV524" s="651"/>
      <c r="AW524" s="651"/>
      <c r="AX524" s="651"/>
      <c r="AY524" s="651"/>
      <c r="AZ524" s="651"/>
      <c r="BA524" s="651"/>
      <c r="BB524" s="651"/>
      <c r="BC524" s="651"/>
      <c r="BD524" s="651"/>
      <c r="BE524" s="651"/>
      <c r="BF524" s="651"/>
      <c r="BG524" s="651"/>
      <c r="BH524" s="651"/>
      <c r="BI524" s="651"/>
      <c r="BJ524" s="651"/>
      <c r="BK524" s="651"/>
      <c r="BL524" s="651"/>
      <c r="BM524" s="651"/>
      <c r="BN524" s="651"/>
      <c r="BO524" s="651"/>
      <c r="BP524" s="651"/>
      <c r="BQ524" s="651"/>
      <c r="BR524" s="651"/>
      <c r="BS524" s="651"/>
      <c r="BT524" s="651"/>
      <c r="BU524" s="651"/>
      <c r="BV524" s="651"/>
      <c r="BW524" s="651"/>
      <c r="BX524" s="651"/>
      <c r="BY524" s="651"/>
      <c r="BZ524" s="651"/>
      <c r="CA524" s="651"/>
      <c r="CB524" s="651"/>
      <c r="CC524" s="651"/>
      <c r="CD524" s="651"/>
      <c r="CE524" s="651"/>
      <c r="CF524" s="651"/>
      <c r="CG524" s="651"/>
      <c r="CH524" s="651"/>
      <c r="CI524" s="651"/>
      <c r="CJ524" s="651"/>
      <c r="CK524" s="651"/>
      <c r="CL524" s="651"/>
      <c r="CM524" s="651"/>
      <c r="CN524" s="651"/>
      <c r="CO524" s="651"/>
      <c r="CP524" s="651"/>
      <c r="CQ524" s="651"/>
      <c r="CR524" s="651"/>
      <c r="CS524" s="651"/>
      <c r="CT524" s="651"/>
      <c r="CU524" s="651"/>
      <c r="CV524" s="651"/>
      <c r="CW524" s="651"/>
      <c r="CX524" s="651"/>
      <c r="CY524" s="651"/>
      <c r="CZ524" s="651"/>
      <c r="DA524" s="651"/>
      <c r="DB524" s="651"/>
      <c r="DC524" s="651"/>
      <c r="DD524" s="651"/>
      <c r="DE524" s="651"/>
      <c r="DF524" s="651"/>
      <c r="DG524" s="651"/>
      <c r="DH524" s="651"/>
      <c r="DI524" s="651"/>
      <c r="DJ524" s="651"/>
      <c r="DK524" s="651"/>
      <c r="DL524" s="651"/>
      <c r="DM524" s="651"/>
      <c r="DN524" s="651"/>
      <c r="DO524" s="651"/>
      <c r="DP524" s="651"/>
      <c r="DQ524" s="651"/>
      <c r="DR524" s="651"/>
      <c r="DS524" s="651"/>
      <c r="DT524" s="651"/>
      <c r="DU524" s="651"/>
      <c r="DV524" s="651"/>
      <c r="DW524" s="651"/>
      <c r="DX524" s="651"/>
    </row>
    <row r="525" spans="2:128" x14ac:dyDescent="0.2">
      <c r="B525" s="741"/>
      <c r="C525" s="742"/>
      <c r="D525" s="847"/>
      <c r="E525" s="650"/>
      <c r="F525" s="650"/>
      <c r="G525" s="650"/>
      <c r="H525" s="650"/>
      <c r="I525" s="650"/>
      <c r="J525" s="650"/>
      <c r="K525" s="650"/>
      <c r="L525" s="650"/>
      <c r="M525" s="650"/>
      <c r="N525" s="650"/>
      <c r="O525" s="650"/>
      <c r="P525" s="650"/>
      <c r="Q525" s="650"/>
      <c r="R525" s="650"/>
      <c r="S525" s="651"/>
      <c r="T525" s="651"/>
      <c r="U525" s="650"/>
      <c r="V525" s="650"/>
      <c r="AW525" s="650"/>
      <c r="AX525" s="650"/>
      <c r="AY525" s="650"/>
      <c r="AZ525" s="650"/>
      <c r="BA525" s="650"/>
      <c r="BB525" s="650"/>
      <c r="BC525" s="650"/>
      <c r="BD525" s="650"/>
      <c r="BE525" s="650"/>
      <c r="BF525" s="650"/>
      <c r="BG525" s="650"/>
      <c r="BH525" s="650"/>
      <c r="BI525" s="650"/>
      <c r="BJ525" s="650"/>
      <c r="BK525" s="650"/>
      <c r="BL525" s="650"/>
      <c r="BM525" s="650"/>
      <c r="BN525" s="650"/>
      <c r="BO525" s="650"/>
      <c r="BP525" s="650"/>
      <c r="BQ525" s="650"/>
      <c r="BR525" s="650"/>
      <c r="BS525" s="650"/>
      <c r="BT525" s="650"/>
      <c r="BU525" s="650"/>
      <c r="BV525" s="650"/>
      <c r="BW525" s="650"/>
      <c r="BX525" s="650"/>
      <c r="BY525" s="650"/>
      <c r="BZ525" s="650"/>
      <c r="CA525" s="650"/>
      <c r="CB525" s="650"/>
      <c r="CC525" s="650"/>
      <c r="CD525" s="651"/>
      <c r="CE525" s="651"/>
      <c r="CF525" s="651"/>
      <c r="CG525" s="651"/>
      <c r="CH525" s="651"/>
      <c r="CI525" s="651"/>
      <c r="CJ525" s="651"/>
      <c r="CK525" s="651"/>
      <c r="CL525" s="651"/>
      <c r="CM525" s="651"/>
      <c r="CN525" s="651"/>
      <c r="CO525" s="651"/>
      <c r="CP525" s="651"/>
      <c r="CQ525" s="651"/>
      <c r="CR525" s="651"/>
      <c r="CS525" s="651"/>
      <c r="CT525" s="651"/>
      <c r="CU525" s="651"/>
      <c r="CV525" s="651"/>
      <c r="CW525" s="651"/>
      <c r="CX525" s="651"/>
      <c r="CY525" s="651"/>
      <c r="CZ525" s="651"/>
      <c r="DA525" s="651"/>
      <c r="DB525" s="651"/>
      <c r="DC525" s="651"/>
      <c r="DD525" s="651"/>
      <c r="DE525" s="651"/>
      <c r="DF525" s="651"/>
      <c r="DG525" s="651"/>
      <c r="DH525" s="651"/>
      <c r="DI525" s="651"/>
      <c r="DJ525" s="651"/>
      <c r="DK525" s="651"/>
      <c r="DL525" s="651"/>
      <c r="DM525" s="651"/>
      <c r="DN525" s="651"/>
      <c r="DO525" s="651"/>
      <c r="DP525" s="651"/>
      <c r="DQ525" s="651"/>
      <c r="DR525" s="651"/>
      <c r="DS525" s="651"/>
      <c r="DT525" s="651"/>
      <c r="DU525" s="651"/>
      <c r="DV525" s="651"/>
      <c r="DW525" s="651"/>
      <c r="DX525" s="651"/>
    </row>
    <row r="526" spans="2:128" x14ac:dyDescent="0.2">
      <c r="B526" s="848"/>
      <c r="C526" s="743"/>
      <c r="D526" s="743"/>
      <c r="E526" s="743"/>
      <c r="F526" s="743"/>
      <c r="G526" s="743"/>
      <c r="H526" s="743"/>
      <c r="I526" s="743"/>
      <c r="J526" s="743"/>
      <c r="K526" s="743"/>
      <c r="L526" s="743"/>
      <c r="M526" s="743"/>
      <c r="N526" s="743"/>
      <c r="O526" s="743"/>
      <c r="P526" s="743"/>
      <c r="Q526" s="743"/>
      <c r="R526" s="743"/>
      <c r="S526" s="743"/>
      <c r="T526" s="743"/>
      <c r="U526" s="743"/>
      <c r="V526" s="743"/>
      <c r="W526" s="743"/>
      <c r="X526" s="743"/>
      <c r="Y526" s="743"/>
      <c r="Z526" s="743"/>
      <c r="AA526" s="743"/>
      <c r="AB526" s="743"/>
      <c r="AC526" s="743"/>
      <c r="AD526" s="743"/>
      <c r="AE526" s="743"/>
      <c r="AF526" s="743"/>
      <c r="AG526" s="743"/>
      <c r="AH526" s="743"/>
      <c r="AI526" s="743"/>
      <c r="AJ526" s="743"/>
      <c r="AK526" s="743"/>
      <c r="AL526" s="743"/>
      <c r="AM526" s="743"/>
      <c r="AN526" s="743"/>
      <c r="AO526" s="743"/>
      <c r="AP526" s="743"/>
      <c r="AQ526" s="743"/>
      <c r="AR526" s="743"/>
      <c r="AS526" s="743"/>
      <c r="AT526" s="743"/>
      <c r="AU526" s="743"/>
      <c r="AV526" s="743"/>
      <c r="AW526" s="743"/>
      <c r="AX526" s="743"/>
      <c r="AY526" s="743"/>
      <c r="AZ526" s="743"/>
      <c r="BA526" s="743"/>
      <c r="BB526" s="743"/>
      <c r="BC526" s="743"/>
      <c r="BD526" s="743"/>
      <c r="BE526" s="743"/>
      <c r="BF526" s="743"/>
      <c r="BG526" s="743"/>
      <c r="BH526" s="743"/>
      <c r="BI526" s="743"/>
      <c r="BJ526" s="743"/>
      <c r="BK526" s="743"/>
      <c r="BL526" s="743"/>
      <c r="BM526" s="743"/>
      <c r="BN526" s="743"/>
      <c r="BO526" s="743"/>
      <c r="BP526" s="743"/>
      <c r="BQ526" s="743"/>
      <c r="BR526" s="743"/>
      <c r="BS526" s="743"/>
      <c r="BT526" s="743"/>
      <c r="BU526" s="743"/>
      <c r="BV526" s="743"/>
      <c r="BW526" s="743"/>
      <c r="BX526" s="743"/>
      <c r="BY526" s="743"/>
      <c r="BZ526" s="743"/>
      <c r="CA526" s="743"/>
      <c r="CB526" s="743"/>
      <c r="CC526" s="743"/>
      <c r="CD526" s="743"/>
      <c r="CE526" s="743"/>
      <c r="CF526" s="743"/>
      <c r="CG526" s="743"/>
      <c r="CH526" s="743"/>
      <c r="CI526" s="743"/>
      <c r="CJ526" s="743"/>
      <c r="CK526" s="743"/>
      <c r="CL526" s="743"/>
      <c r="CM526" s="743"/>
      <c r="CN526" s="743"/>
      <c r="CO526" s="743"/>
      <c r="CP526" s="743"/>
      <c r="CQ526" s="743"/>
      <c r="CR526" s="743"/>
      <c r="CS526" s="743"/>
      <c r="CT526" s="743"/>
      <c r="CU526" s="743"/>
      <c r="CV526" s="743"/>
      <c r="CW526" s="743"/>
      <c r="CX526" s="743"/>
      <c r="CY526" s="743"/>
      <c r="CZ526" s="743"/>
      <c r="DA526" s="743"/>
      <c r="DB526" s="743"/>
      <c r="DC526" s="743"/>
      <c r="DD526" s="743"/>
      <c r="DE526" s="743"/>
      <c r="DF526" s="743"/>
      <c r="DG526" s="743"/>
      <c r="DH526" s="743"/>
      <c r="DI526" s="743"/>
      <c r="DJ526" s="743"/>
      <c r="DK526" s="743"/>
      <c r="DL526" s="743"/>
      <c r="DM526" s="743"/>
      <c r="DN526" s="743"/>
      <c r="DO526" s="743"/>
      <c r="DP526" s="743"/>
      <c r="DQ526" s="743"/>
      <c r="DR526" s="743"/>
      <c r="DS526" s="743"/>
      <c r="DT526" s="743"/>
      <c r="DU526" s="743"/>
      <c r="DV526" s="743"/>
      <c r="DW526" s="743"/>
      <c r="DX526" s="743"/>
    </row>
    <row r="527" spans="2:128" x14ac:dyDescent="0.2">
      <c r="B527" s="848"/>
      <c r="C527" s="743"/>
      <c r="D527" s="743"/>
      <c r="E527" s="743"/>
      <c r="F527" s="743"/>
      <c r="G527" s="743"/>
      <c r="H527" s="743"/>
      <c r="I527" s="743"/>
      <c r="J527" s="743"/>
      <c r="K527" s="743"/>
      <c r="L527" s="743"/>
      <c r="M527" s="743"/>
      <c r="N527" s="743"/>
      <c r="O527" s="743"/>
      <c r="P527" s="743"/>
      <c r="Q527" s="743"/>
      <c r="R527" s="743"/>
      <c r="S527" s="743"/>
      <c r="T527" s="743"/>
      <c r="U527" s="743"/>
      <c r="V527" s="743"/>
      <c r="W527" s="743"/>
      <c r="X527" s="743"/>
      <c r="Y527" s="743"/>
      <c r="Z527" s="743"/>
      <c r="AA527" s="743"/>
      <c r="AB527" s="743"/>
      <c r="AC527" s="743"/>
      <c r="AD527" s="743"/>
      <c r="AE527" s="743"/>
      <c r="AF527" s="743"/>
      <c r="AG527" s="743"/>
      <c r="AH527" s="743"/>
      <c r="AI527" s="743"/>
      <c r="AJ527" s="743"/>
      <c r="AK527" s="743"/>
      <c r="AL527" s="743"/>
      <c r="AM527" s="743"/>
      <c r="AN527" s="743"/>
      <c r="AO527" s="743"/>
      <c r="AP527" s="743"/>
      <c r="AQ527" s="743"/>
      <c r="AR527" s="743"/>
      <c r="AS527" s="743"/>
      <c r="AT527" s="743"/>
      <c r="AU527" s="743"/>
      <c r="AV527" s="743"/>
      <c r="AW527" s="743"/>
      <c r="AX527" s="743"/>
      <c r="AY527" s="743"/>
      <c r="AZ527" s="743"/>
      <c r="BA527" s="743"/>
      <c r="BB527" s="743"/>
      <c r="BC527" s="743"/>
      <c r="BD527" s="743"/>
      <c r="BE527" s="743"/>
      <c r="BF527" s="743"/>
      <c r="BG527" s="743"/>
      <c r="BH527" s="743"/>
      <c r="BI527" s="743"/>
      <c r="BJ527" s="743"/>
      <c r="BK527" s="743"/>
      <c r="BL527" s="743"/>
      <c r="BM527" s="743"/>
      <c r="BN527" s="743"/>
      <c r="BO527" s="743"/>
      <c r="BP527" s="743"/>
      <c r="BQ527" s="743"/>
      <c r="BR527" s="743"/>
      <c r="BS527" s="743"/>
      <c r="BT527" s="743"/>
      <c r="BU527" s="743"/>
      <c r="BV527" s="743"/>
      <c r="BW527" s="743"/>
      <c r="BX527" s="743"/>
      <c r="BY527" s="743"/>
      <c r="BZ527" s="743"/>
      <c r="CA527" s="743"/>
      <c r="CB527" s="743"/>
      <c r="CC527" s="743"/>
      <c r="CD527" s="743"/>
      <c r="CE527" s="743"/>
      <c r="CF527" s="743"/>
      <c r="CG527" s="743"/>
      <c r="CH527" s="743"/>
      <c r="CI527" s="743"/>
      <c r="CJ527" s="743"/>
      <c r="CK527" s="743"/>
      <c r="CL527" s="743"/>
      <c r="CM527" s="743"/>
      <c r="CN527" s="743"/>
      <c r="CO527" s="743"/>
      <c r="CP527" s="743"/>
      <c r="CQ527" s="743"/>
      <c r="CR527" s="743"/>
      <c r="CS527" s="743"/>
      <c r="CT527" s="743"/>
      <c r="CU527" s="743"/>
      <c r="CV527" s="743"/>
      <c r="CW527" s="743"/>
      <c r="CX527" s="743"/>
      <c r="CY527" s="743"/>
      <c r="CZ527" s="743"/>
      <c r="DA527" s="743"/>
      <c r="DB527" s="743"/>
      <c r="DC527" s="743"/>
      <c r="DD527" s="743"/>
      <c r="DE527" s="743"/>
      <c r="DF527" s="743"/>
      <c r="DG527" s="743"/>
      <c r="DH527" s="743"/>
      <c r="DI527" s="743"/>
      <c r="DJ527" s="743"/>
      <c r="DK527" s="743"/>
      <c r="DL527" s="743"/>
      <c r="DM527" s="743"/>
      <c r="DN527" s="743"/>
      <c r="DO527" s="743"/>
      <c r="DP527" s="743"/>
      <c r="DQ527" s="743"/>
      <c r="DR527" s="743"/>
      <c r="DS527" s="743"/>
      <c r="DT527" s="743"/>
      <c r="DU527" s="743"/>
      <c r="DV527" s="743"/>
      <c r="DW527" s="743"/>
      <c r="DX527" s="743"/>
    </row>
    <row r="528" spans="2:128" x14ac:dyDescent="0.2">
      <c r="B528" s="848" t="s">
        <v>543</v>
      </c>
      <c r="C528" s="744" t="s">
        <v>544</v>
      </c>
      <c r="D528" s="743"/>
      <c r="E528" s="743"/>
      <c r="F528" s="743"/>
      <c r="G528" s="743"/>
      <c r="H528" s="743"/>
      <c r="I528" s="743"/>
      <c r="J528" s="743"/>
      <c r="K528" s="743"/>
      <c r="L528" s="743"/>
      <c r="M528" s="743"/>
      <c r="N528" s="743"/>
      <c r="O528" s="743"/>
      <c r="P528" s="743"/>
      <c r="Q528" s="743"/>
      <c r="R528" s="743"/>
      <c r="S528" s="743"/>
      <c r="T528" s="743"/>
      <c r="U528" s="743"/>
      <c r="V528" s="743"/>
      <c r="W528" s="743"/>
      <c r="X528" s="743"/>
      <c r="Y528" s="743"/>
      <c r="Z528" s="743"/>
      <c r="AA528" s="743"/>
      <c r="AB528" s="743"/>
      <c r="AC528" s="743"/>
      <c r="AD528" s="743"/>
      <c r="AE528" s="743"/>
      <c r="AF528" s="743"/>
      <c r="AG528" s="743"/>
      <c r="AH528" s="743"/>
      <c r="AI528" s="743"/>
      <c r="AJ528" s="743"/>
      <c r="AK528" s="743"/>
      <c r="AL528" s="743"/>
      <c r="AM528" s="743"/>
      <c r="AN528" s="743"/>
      <c r="AO528" s="743"/>
      <c r="AP528" s="743"/>
      <c r="AQ528" s="743"/>
      <c r="AR528" s="743"/>
      <c r="AS528" s="743"/>
      <c r="AT528" s="743"/>
      <c r="AU528" s="743"/>
      <c r="AV528" s="743"/>
      <c r="AW528" s="743"/>
      <c r="AX528" s="743"/>
      <c r="AY528" s="743"/>
      <c r="AZ528" s="743"/>
      <c r="BA528" s="743"/>
      <c r="BB528" s="743"/>
      <c r="BC528" s="743"/>
      <c r="BD528" s="743"/>
      <c r="BE528" s="743"/>
      <c r="BF528" s="743"/>
      <c r="BG528" s="743"/>
      <c r="BH528" s="743"/>
      <c r="BI528" s="743"/>
      <c r="BJ528" s="743"/>
      <c r="BK528" s="743"/>
      <c r="BL528" s="743"/>
      <c r="BM528" s="743"/>
      <c r="BN528" s="743"/>
      <c r="BO528" s="743"/>
      <c r="BP528" s="743"/>
      <c r="BQ528" s="743"/>
      <c r="BR528" s="743"/>
      <c r="BS528" s="743"/>
      <c r="BT528" s="743"/>
      <c r="BU528" s="743"/>
      <c r="BV528" s="743"/>
      <c r="BW528" s="743"/>
      <c r="BX528" s="743"/>
      <c r="BY528" s="743"/>
      <c r="BZ528" s="743"/>
      <c r="CA528" s="743"/>
      <c r="CB528" s="743"/>
      <c r="CC528" s="743"/>
      <c r="CD528" s="743"/>
      <c r="CE528" s="743"/>
      <c r="CF528" s="743"/>
      <c r="CG528" s="743"/>
      <c r="CH528" s="743"/>
      <c r="CI528" s="743"/>
      <c r="CJ528" s="743"/>
      <c r="CK528" s="743"/>
      <c r="CL528" s="743"/>
      <c r="CM528" s="743"/>
      <c r="CN528" s="743"/>
      <c r="CO528" s="743"/>
      <c r="CP528" s="743"/>
      <c r="CQ528" s="743"/>
      <c r="CR528" s="743"/>
      <c r="CS528" s="743"/>
      <c r="CT528" s="743"/>
      <c r="CU528" s="743"/>
      <c r="CV528" s="743"/>
      <c r="CW528" s="743"/>
      <c r="CX528" s="743"/>
      <c r="CY528" s="743"/>
      <c r="CZ528" s="743"/>
      <c r="DA528" s="743"/>
      <c r="DB528" s="743"/>
      <c r="DC528" s="743"/>
      <c r="DD528" s="743"/>
      <c r="DE528" s="743"/>
      <c r="DF528" s="743"/>
      <c r="DG528" s="743"/>
      <c r="DH528" s="743"/>
      <c r="DI528" s="743"/>
      <c r="DJ528" s="743"/>
      <c r="DK528" s="743"/>
      <c r="DL528" s="743"/>
      <c r="DM528" s="743"/>
      <c r="DN528" s="743"/>
      <c r="DO528" s="743"/>
      <c r="DP528" s="743"/>
      <c r="DQ528" s="743"/>
      <c r="DR528" s="743"/>
      <c r="DS528" s="743"/>
      <c r="DT528" s="743"/>
      <c r="DU528" s="743"/>
      <c r="DV528" s="743"/>
      <c r="DW528" s="743"/>
      <c r="DX528" s="743"/>
    </row>
    <row r="529" spans="2:128" x14ac:dyDescent="0.2">
      <c r="B529" s="849" t="s">
        <v>51</v>
      </c>
      <c r="C529" s="743" t="s">
        <v>545</v>
      </c>
      <c r="D529" s="743"/>
      <c r="E529" s="743"/>
      <c r="F529" s="743"/>
      <c r="G529" s="743"/>
      <c r="H529" s="743"/>
      <c r="I529" s="743"/>
      <c r="J529" s="743"/>
      <c r="K529" s="743"/>
      <c r="L529" s="743"/>
      <c r="M529" s="743"/>
      <c r="N529" s="743"/>
      <c r="O529" s="743"/>
      <c r="P529" s="743"/>
      <c r="Q529" s="743"/>
      <c r="R529" s="743"/>
      <c r="S529" s="743"/>
      <c r="T529" s="743"/>
      <c r="U529" s="743"/>
      <c r="V529" s="743"/>
      <c r="W529" s="743"/>
      <c r="X529" s="743"/>
      <c r="Y529" s="743"/>
      <c r="Z529" s="743"/>
      <c r="AA529" s="743"/>
      <c r="AB529" s="743"/>
      <c r="AC529" s="743"/>
      <c r="AD529" s="743"/>
      <c r="AE529" s="743"/>
      <c r="AF529" s="743"/>
      <c r="AG529" s="743"/>
      <c r="AH529" s="743"/>
      <c r="AI529" s="743"/>
      <c r="AJ529" s="743"/>
      <c r="AK529" s="743"/>
      <c r="AL529" s="743"/>
      <c r="AM529" s="743"/>
      <c r="AN529" s="743"/>
      <c r="AO529" s="743"/>
      <c r="AP529" s="743"/>
      <c r="AQ529" s="743"/>
      <c r="AR529" s="743"/>
      <c r="AS529" s="743"/>
      <c r="AT529" s="743"/>
      <c r="AU529" s="743"/>
      <c r="AV529" s="743"/>
      <c r="AW529" s="743"/>
      <c r="AX529" s="743"/>
      <c r="AY529" s="743"/>
      <c r="AZ529" s="743"/>
      <c r="BA529" s="743"/>
      <c r="BB529" s="743"/>
      <c r="BC529" s="743"/>
      <c r="BD529" s="743"/>
      <c r="BE529" s="743"/>
      <c r="BF529" s="743"/>
      <c r="BG529" s="743"/>
      <c r="BH529" s="743"/>
      <c r="BI529" s="743"/>
      <c r="BJ529" s="743"/>
      <c r="BK529" s="743"/>
      <c r="BL529" s="743"/>
      <c r="BM529" s="743"/>
      <c r="BN529" s="743"/>
      <c r="BO529" s="743"/>
      <c r="BP529" s="743"/>
      <c r="BQ529" s="743"/>
      <c r="BR529" s="743"/>
      <c r="BS529" s="743"/>
      <c r="BT529" s="743"/>
      <c r="BU529" s="743"/>
      <c r="BV529" s="743"/>
      <c r="BW529" s="743"/>
      <c r="BX529" s="743"/>
      <c r="BY529" s="743"/>
      <c r="BZ529" s="743"/>
      <c r="CA529" s="743"/>
      <c r="CB529" s="743"/>
      <c r="CC529" s="743"/>
      <c r="CD529" s="743"/>
      <c r="CE529" s="743"/>
      <c r="CF529" s="743"/>
      <c r="CG529" s="743"/>
      <c r="CH529" s="743"/>
      <c r="CI529" s="743"/>
      <c r="CJ529" s="743"/>
      <c r="CK529" s="743"/>
      <c r="CL529" s="743"/>
      <c r="CM529" s="743"/>
      <c r="CN529" s="743"/>
      <c r="CO529" s="743"/>
      <c r="CP529" s="743"/>
      <c r="CQ529" s="743"/>
      <c r="CR529" s="743"/>
      <c r="CS529" s="743"/>
      <c r="CT529" s="743"/>
      <c r="CU529" s="743"/>
      <c r="CV529" s="743"/>
      <c r="CW529" s="743"/>
      <c r="CX529" s="743"/>
      <c r="CY529" s="743"/>
      <c r="CZ529" s="743"/>
      <c r="DA529" s="743"/>
      <c r="DB529" s="743"/>
      <c r="DC529" s="743"/>
      <c r="DD529" s="743"/>
      <c r="DE529" s="743"/>
      <c r="DF529" s="743"/>
      <c r="DG529" s="743"/>
      <c r="DH529" s="743"/>
      <c r="DI529" s="743"/>
      <c r="DJ529" s="743"/>
      <c r="DK529" s="743"/>
      <c r="DL529" s="743"/>
      <c r="DM529" s="743"/>
      <c r="DN529" s="743"/>
      <c r="DO529" s="743"/>
      <c r="DP529" s="743"/>
      <c r="DQ529" s="743"/>
      <c r="DR529" s="743"/>
      <c r="DS529" s="743"/>
      <c r="DT529" s="743"/>
      <c r="DU529" s="743"/>
      <c r="DV529" s="743"/>
      <c r="DW529" s="743"/>
      <c r="DX529" s="743"/>
    </row>
    <row r="530" spans="2:128" x14ac:dyDescent="0.2">
      <c r="B530" s="849" t="s">
        <v>52</v>
      </c>
      <c r="C530" s="743" t="s">
        <v>546</v>
      </c>
      <c r="D530" s="743"/>
      <c r="E530" s="743"/>
      <c r="F530" s="743"/>
      <c r="G530" s="743"/>
      <c r="H530" s="743"/>
      <c r="I530" s="743"/>
      <c r="J530" s="743"/>
      <c r="K530" s="743"/>
      <c r="L530" s="743"/>
      <c r="M530" s="743"/>
      <c r="N530" s="743"/>
      <c r="O530" s="743"/>
      <c r="P530" s="743"/>
      <c r="Q530" s="743"/>
      <c r="R530" s="743"/>
      <c r="S530" s="743"/>
      <c r="T530" s="743"/>
      <c r="U530" s="743"/>
      <c r="V530" s="743"/>
      <c r="W530" s="743"/>
      <c r="X530" s="743"/>
      <c r="Y530" s="743"/>
      <c r="Z530" s="743"/>
      <c r="AA530" s="743"/>
      <c r="AB530" s="743"/>
      <c r="AC530" s="743"/>
      <c r="AD530" s="743"/>
      <c r="AE530" s="743"/>
      <c r="AF530" s="743"/>
      <c r="AG530" s="743"/>
      <c r="AH530" s="743"/>
      <c r="AI530" s="743"/>
      <c r="AJ530" s="743"/>
      <c r="AK530" s="743"/>
      <c r="AL530" s="743"/>
      <c r="AM530" s="743"/>
      <c r="AN530" s="743"/>
      <c r="AO530" s="743"/>
      <c r="AP530" s="743"/>
      <c r="AQ530" s="743"/>
      <c r="AR530" s="743"/>
      <c r="AS530" s="743"/>
      <c r="AT530" s="743"/>
      <c r="AU530" s="743"/>
      <c r="AV530" s="743"/>
      <c r="AW530" s="743"/>
      <c r="AX530" s="743"/>
      <c r="AY530" s="743"/>
      <c r="AZ530" s="743"/>
      <c r="BA530" s="743"/>
      <c r="BB530" s="743"/>
      <c r="BC530" s="743"/>
      <c r="BD530" s="743"/>
      <c r="BE530" s="743"/>
      <c r="BF530" s="743"/>
      <c r="BG530" s="743"/>
      <c r="BH530" s="743"/>
      <c r="BI530" s="743"/>
      <c r="BJ530" s="743"/>
      <c r="BK530" s="743"/>
      <c r="BL530" s="743"/>
      <c r="BM530" s="743"/>
      <c r="BN530" s="743"/>
      <c r="BO530" s="743"/>
      <c r="BP530" s="743"/>
      <c r="BQ530" s="743"/>
      <c r="BR530" s="743"/>
      <c r="BS530" s="743"/>
      <c r="BT530" s="743"/>
      <c r="BU530" s="743"/>
      <c r="BV530" s="743"/>
      <c r="BW530" s="743"/>
      <c r="BX530" s="743"/>
      <c r="BY530" s="743"/>
      <c r="BZ530" s="743"/>
      <c r="CA530" s="743"/>
      <c r="CB530" s="743"/>
      <c r="CC530" s="743"/>
      <c r="CD530" s="743"/>
      <c r="CE530" s="743"/>
      <c r="CF530" s="743"/>
      <c r="CG530" s="743"/>
      <c r="CH530" s="743"/>
      <c r="CI530" s="743"/>
      <c r="CJ530" s="743"/>
      <c r="CK530" s="743"/>
      <c r="CL530" s="743"/>
      <c r="CM530" s="743"/>
      <c r="CN530" s="743"/>
      <c r="CO530" s="743"/>
      <c r="CP530" s="743"/>
      <c r="CQ530" s="743"/>
      <c r="CR530" s="743"/>
      <c r="CS530" s="743"/>
      <c r="CT530" s="743"/>
      <c r="CU530" s="743"/>
      <c r="CV530" s="743"/>
      <c r="CW530" s="743"/>
      <c r="CX530" s="743"/>
      <c r="CY530" s="743"/>
      <c r="CZ530" s="743"/>
      <c r="DA530" s="743"/>
      <c r="DB530" s="743"/>
      <c r="DC530" s="743"/>
      <c r="DD530" s="743"/>
      <c r="DE530" s="743"/>
      <c r="DF530" s="743"/>
      <c r="DG530" s="743"/>
      <c r="DH530" s="743"/>
      <c r="DI530" s="743"/>
      <c r="DJ530" s="743"/>
      <c r="DK530" s="743"/>
      <c r="DL530" s="743"/>
      <c r="DM530" s="743"/>
      <c r="DN530" s="743"/>
      <c r="DO530" s="743"/>
      <c r="DP530" s="743"/>
      <c r="DQ530" s="743"/>
      <c r="DR530" s="743"/>
      <c r="DS530" s="743"/>
      <c r="DT530" s="743"/>
      <c r="DU530" s="743"/>
      <c r="DV530" s="743"/>
      <c r="DW530" s="743"/>
      <c r="DX530" s="743"/>
    </row>
    <row r="531" spans="2:128" x14ac:dyDescent="0.2">
      <c r="B531" s="849" t="s">
        <v>53</v>
      </c>
      <c r="C531" s="743" t="s">
        <v>547</v>
      </c>
      <c r="D531" s="743"/>
      <c r="E531" s="743"/>
      <c r="F531" s="743"/>
      <c r="G531" s="743"/>
      <c r="H531" s="743"/>
      <c r="I531" s="743"/>
      <c r="J531" s="743"/>
      <c r="K531" s="743"/>
      <c r="L531" s="743"/>
      <c r="M531" s="743"/>
      <c r="N531" s="743"/>
      <c r="O531" s="743"/>
      <c r="P531" s="743"/>
      <c r="Q531" s="743"/>
      <c r="R531" s="743"/>
      <c r="S531" s="743"/>
      <c r="T531" s="743"/>
      <c r="U531" s="743"/>
      <c r="V531" s="743"/>
      <c r="W531" s="743"/>
      <c r="X531" s="743"/>
      <c r="Y531" s="743"/>
      <c r="Z531" s="743"/>
      <c r="AA531" s="743"/>
      <c r="AB531" s="743"/>
      <c r="AC531" s="743"/>
      <c r="AD531" s="743"/>
      <c r="AE531" s="743"/>
      <c r="AF531" s="743"/>
      <c r="AG531" s="743"/>
      <c r="AH531" s="743"/>
      <c r="AI531" s="743"/>
      <c r="AJ531" s="743"/>
      <c r="AK531" s="743"/>
      <c r="AL531" s="743"/>
      <c r="AM531" s="743"/>
      <c r="AN531" s="743"/>
      <c r="AO531" s="743"/>
      <c r="AP531" s="743"/>
      <c r="AQ531" s="743"/>
      <c r="AR531" s="743"/>
      <c r="AS531" s="743"/>
      <c r="AT531" s="743"/>
      <c r="AU531" s="743"/>
      <c r="AV531" s="743"/>
      <c r="AW531" s="743"/>
      <c r="AX531" s="743"/>
      <c r="AY531" s="743"/>
      <c r="AZ531" s="743"/>
      <c r="BA531" s="743"/>
      <c r="BB531" s="743"/>
      <c r="BC531" s="743"/>
      <c r="BD531" s="743"/>
      <c r="BE531" s="743"/>
      <c r="BF531" s="743"/>
      <c r="BG531" s="743"/>
      <c r="BH531" s="743"/>
      <c r="BI531" s="743"/>
      <c r="BJ531" s="743"/>
      <c r="BK531" s="743"/>
      <c r="BL531" s="743"/>
      <c r="BM531" s="743"/>
      <c r="BN531" s="743"/>
      <c r="BO531" s="743"/>
      <c r="BP531" s="743"/>
      <c r="BQ531" s="743"/>
      <c r="BR531" s="743"/>
      <c r="BS531" s="743"/>
      <c r="BT531" s="743"/>
      <c r="BU531" s="743"/>
      <c r="BV531" s="743"/>
      <c r="BW531" s="743"/>
      <c r="BX531" s="743"/>
      <c r="BY531" s="743"/>
      <c r="BZ531" s="743"/>
      <c r="CA531" s="743"/>
      <c r="CB531" s="743"/>
      <c r="CC531" s="743"/>
      <c r="CD531" s="743"/>
      <c r="CE531" s="743"/>
      <c r="CF531" s="743"/>
      <c r="CG531" s="743"/>
      <c r="CH531" s="743"/>
      <c r="CI531" s="743"/>
      <c r="CJ531" s="743"/>
      <c r="CK531" s="743"/>
      <c r="CL531" s="743"/>
      <c r="CM531" s="743"/>
      <c r="CN531" s="743"/>
      <c r="CO531" s="743"/>
      <c r="CP531" s="743"/>
      <c r="CQ531" s="743"/>
      <c r="CR531" s="743"/>
      <c r="CS531" s="743"/>
      <c r="CT531" s="743"/>
      <c r="CU531" s="743"/>
      <c r="CV531" s="743"/>
      <c r="CW531" s="743"/>
      <c r="CX531" s="743"/>
      <c r="CY531" s="743"/>
      <c r="CZ531" s="743"/>
      <c r="DA531" s="743"/>
      <c r="DB531" s="743"/>
      <c r="DC531" s="743"/>
      <c r="DD531" s="743"/>
      <c r="DE531" s="743"/>
      <c r="DF531" s="743"/>
      <c r="DG531" s="743"/>
      <c r="DH531" s="743"/>
      <c r="DI531" s="743"/>
      <c r="DJ531" s="743"/>
      <c r="DK531" s="743"/>
      <c r="DL531" s="743"/>
      <c r="DM531" s="743"/>
      <c r="DN531" s="743"/>
      <c r="DO531" s="743"/>
      <c r="DP531" s="743"/>
      <c r="DQ531" s="743"/>
      <c r="DR531" s="743"/>
      <c r="DS531" s="743"/>
      <c r="DT531" s="743"/>
      <c r="DU531" s="743"/>
      <c r="DV531" s="743"/>
      <c r="DW531" s="743"/>
      <c r="DX531" s="743"/>
    </row>
    <row r="532" spans="2:128" x14ac:dyDescent="0.2">
      <c r="B532" s="849" t="s">
        <v>54</v>
      </c>
      <c r="C532" s="743" t="s">
        <v>548</v>
      </c>
      <c r="D532" s="743"/>
      <c r="E532" s="743"/>
      <c r="F532" s="743"/>
      <c r="G532" s="743"/>
      <c r="H532" s="743"/>
      <c r="I532" s="743"/>
      <c r="J532" s="743"/>
      <c r="K532" s="743"/>
      <c r="L532" s="743"/>
      <c r="M532" s="743"/>
      <c r="N532" s="743"/>
      <c r="O532" s="743"/>
      <c r="P532" s="743"/>
      <c r="Q532" s="743"/>
      <c r="R532" s="743"/>
      <c r="S532" s="743"/>
      <c r="T532" s="743"/>
      <c r="U532" s="743"/>
      <c r="V532" s="743"/>
      <c r="W532" s="743"/>
      <c r="X532" s="743"/>
      <c r="Y532" s="743"/>
      <c r="Z532" s="743"/>
      <c r="AA532" s="743"/>
      <c r="AB532" s="743"/>
      <c r="AC532" s="743"/>
      <c r="AD532" s="743"/>
      <c r="AE532" s="743"/>
      <c r="AF532" s="743"/>
      <c r="AG532" s="743"/>
      <c r="AH532" s="743"/>
      <c r="AI532" s="743"/>
      <c r="AJ532" s="743"/>
      <c r="AK532" s="743"/>
      <c r="AL532" s="743"/>
      <c r="AM532" s="743"/>
      <c r="AN532" s="743"/>
      <c r="AO532" s="743"/>
      <c r="AP532" s="743"/>
      <c r="AQ532" s="743"/>
      <c r="AR532" s="743"/>
      <c r="AS532" s="743"/>
      <c r="AT532" s="743"/>
      <c r="AU532" s="743"/>
      <c r="AV532" s="743"/>
      <c r="AW532" s="743"/>
      <c r="AX532" s="743"/>
      <c r="AY532" s="743"/>
      <c r="AZ532" s="743"/>
      <c r="BA532" s="743"/>
      <c r="BB532" s="743"/>
      <c r="BC532" s="743"/>
      <c r="BD532" s="743"/>
      <c r="BE532" s="743"/>
      <c r="BF532" s="743"/>
      <c r="BG532" s="743"/>
      <c r="BH532" s="743"/>
      <c r="BI532" s="743"/>
      <c r="BJ532" s="743"/>
      <c r="BK532" s="743"/>
      <c r="BL532" s="743"/>
      <c r="BM532" s="743"/>
      <c r="BN532" s="743"/>
      <c r="BO532" s="743"/>
      <c r="BP532" s="743"/>
      <c r="BQ532" s="743"/>
      <c r="BR532" s="743"/>
      <c r="BS532" s="743"/>
      <c r="BT532" s="743"/>
      <c r="BU532" s="743"/>
      <c r="BV532" s="743"/>
      <c r="BW532" s="743"/>
      <c r="BX532" s="743"/>
      <c r="BY532" s="743"/>
      <c r="BZ532" s="743"/>
      <c r="CA532" s="743"/>
      <c r="CB532" s="743"/>
      <c r="CC532" s="743"/>
      <c r="CD532" s="743"/>
      <c r="CE532" s="743"/>
      <c r="CF532" s="743"/>
      <c r="CG532" s="743"/>
      <c r="CH532" s="743"/>
      <c r="CI532" s="743"/>
      <c r="CJ532" s="743"/>
      <c r="CK532" s="743"/>
      <c r="CL532" s="743"/>
      <c r="CM532" s="743"/>
      <c r="CN532" s="743"/>
      <c r="CO532" s="743"/>
      <c r="CP532" s="743"/>
      <c r="CQ532" s="743"/>
      <c r="CR532" s="743"/>
      <c r="CS532" s="743"/>
      <c r="CT532" s="743"/>
      <c r="CU532" s="743"/>
      <c r="CV532" s="743"/>
      <c r="CW532" s="743"/>
      <c r="CX532" s="743"/>
      <c r="CY532" s="743"/>
      <c r="CZ532" s="743"/>
      <c r="DA532" s="743"/>
      <c r="DB532" s="743"/>
      <c r="DC532" s="743"/>
      <c r="DD532" s="743"/>
      <c r="DE532" s="743"/>
      <c r="DF532" s="743"/>
      <c r="DG532" s="743"/>
      <c r="DH532" s="743"/>
      <c r="DI532" s="743"/>
      <c r="DJ532" s="743"/>
      <c r="DK532" s="743"/>
      <c r="DL532" s="743"/>
      <c r="DM532" s="743"/>
      <c r="DN532" s="743"/>
      <c r="DO532" s="743"/>
      <c r="DP532" s="743"/>
      <c r="DQ532" s="743"/>
      <c r="DR532" s="743"/>
      <c r="DS532" s="743"/>
      <c r="DT532" s="743"/>
      <c r="DU532" s="743"/>
      <c r="DV532" s="743"/>
      <c r="DW532" s="743"/>
      <c r="DX532" s="743"/>
    </row>
    <row r="533" spans="2:128" x14ac:dyDescent="0.2">
      <c r="B533" s="849" t="s">
        <v>55</v>
      </c>
      <c r="C533" s="743" t="s">
        <v>549</v>
      </c>
      <c r="D533" s="743"/>
      <c r="E533" s="743"/>
      <c r="F533" s="743"/>
      <c r="G533" s="743"/>
      <c r="H533" s="743"/>
      <c r="I533" s="743"/>
      <c r="J533" s="743"/>
      <c r="K533" s="743"/>
      <c r="L533" s="743"/>
      <c r="M533" s="743"/>
      <c r="N533" s="743"/>
      <c r="O533" s="743"/>
      <c r="P533" s="743"/>
      <c r="Q533" s="743"/>
      <c r="R533" s="743"/>
      <c r="S533" s="743"/>
      <c r="T533" s="743"/>
      <c r="U533" s="743"/>
      <c r="V533" s="743"/>
      <c r="W533" s="743"/>
      <c r="X533" s="743"/>
      <c r="Y533" s="743"/>
      <c r="Z533" s="743"/>
      <c r="AA533" s="743"/>
      <c r="AB533" s="743"/>
      <c r="AC533" s="743"/>
      <c r="AD533" s="743"/>
      <c r="AE533" s="743"/>
      <c r="AF533" s="743"/>
      <c r="AG533" s="743"/>
      <c r="AH533" s="743"/>
      <c r="AI533" s="743"/>
      <c r="AJ533" s="743"/>
      <c r="AK533" s="743"/>
      <c r="AL533" s="743"/>
      <c r="AM533" s="743"/>
      <c r="AN533" s="743"/>
      <c r="AO533" s="743"/>
      <c r="AP533" s="743"/>
      <c r="AQ533" s="743"/>
      <c r="AR533" s="743"/>
      <c r="AS533" s="743"/>
      <c r="AT533" s="743"/>
      <c r="AU533" s="743"/>
      <c r="AV533" s="743"/>
      <c r="AW533" s="743"/>
      <c r="AX533" s="743"/>
      <c r="AY533" s="743"/>
      <c r="AZ533" s="743"/>
      <c r="BA533" s="743"/>
      <c r="BB533" s="743"/>
      <c r="BC533" s="743"/>
      <c r="BD533" s="743"/>
      <c r="BE533" s="743"/>
      <c r="BF533" s="743"/>
      <c r="BG533" s="743"/>
      <c r="BH533" s="743"/>
      <c r="BI533" s="743"/>
      <c r="BJ533" s="743"/>
      <c r="BK533" s="743"/>
      <c r="BL533" s="743"/>
      <c r="BM533" s="743"/>
      <c r="BN533" s="743"/>
      <c r="BO533" s="743"/>
      <c r="BP533" s="743"/>
      <c r="BQ533" s="743"/>
      <c r="BR533" s="743"/>
      <c r="BS533" s="743"/>
      <c r="BT533" s="743"/>
      <c r="BU533" s="743"/>
      <c r="BV533" s="743"/>
      <c r="BW533" s="743"/>
      <c r="BX533" s="743"/>
      <c r="BY533" s="743"/>
      <c r="BZ533" s="743"/>
      <c r="CA533" s="743"/>
      <c r="CB533" s="743"/>
      <c r="CC533" s="743"/>
      <c r="CD533" s="743"/>
      <c r="CE533" s="743"/>
      <c r="CF533" s="743"/>
      <c r="CG533" s="743"/>
      <c r="CH533" s="743"/>
      <c r="CI533" s="743"/>
      <c r="CJ533" s="743"/>
      <c r="CK533" s="743"/>
      <c r="CL533" s="743"/>
      <c r="CM533" s="743"/>
      <c r="CN533" s="743"/>
      <c r="CO533" s="743"/>
      <c r="CP533" s="743"/>
      <c r="CQ533" s="743"/>
      <c r="CR533" s="743"/>
      <c r="CS533" s="743"/>
      <c r="CT533" s="743"/>
      <c r="CU533" s="743"/>
      <c r="CV533" s="743"/>
      <c r="CW533" s="743"/>
      <c r="CX533" s="743"/>
      <c r="CY533" s="743"/>
      <c r="CZ533" s="743"/>
      <c r="DA533" s="743"/>
      <c r="DB533" s="743"/>
      <c r="DC533" s="743"/>
      <c r="DD533" s="743"/>
      <c r="DE533" s="743"/>
      <c r="DF533" s="743"/>
      <c r="DG533" s="743"/>
      <c r="DH533" s="743"/>
      <c r="DI533" s="743"/>
      <c r="DJ533" s="743"/>
      <c r="DK533" s="743"/>
      <c r="DL533" s="743"/>
      <c r="DM533" s="743"/>
      <c r="DN533" s="743"/>
      <c r="DO533" s="743"/>
      <c r="DP533" s="743"/>
      <c r="DQ533" s="743"/>
      <c r="DR533" s="743"/>
      <c r="DS533" s="743"/>
      <c r="DT533" s="743"/>
      <c r="DU533" s="743"/>
      <c r="DV533" s="743"/>
      <c r="DW533" s="743"/>
      <c r="DX533" s="743"/>
    </row>
    <row r="534" spans="2:128" x14ac:dyDescent="0.2">
      <c r="B534" s="849" t="s">
        <v>56</v>
      </c>
      <c r="C534" s="743" t="s">
        <v>550</v>
      </c>
      <c r="D534" s="743"/>
      <c r="E534" s="743"/>
      <c r="F534" s="743"/>
      <c r="G534" s="743"/>
      <c r="H534" s="743"/>
      <c r="I534" s="743"/>
      <c r="J534" s="743"/>
      <c r="K534" s="743"/>
      <c r="L534" s="743"/>
      <c r="M534" s="743"/>
      <c r="N534" s="743"/>
      <c r="O534" s="743"/>
      <c r="P534" s="743"/>
      <c r="Q534" s="743"/>
      <c r="R534" s="743"/>
      <c r="S534" s="743"/>
      <c r="T534" s="743"/>
      <c r="U534" s="743"/>
      <c r="V534" s="743"/>
      <c r="W534" s="743"/>
      <c r="X534" s="743"/>
      <c r="Y534" s="743"/>
      <c r="Z534" s="743"/>
      <c r="AA534" s="743"/>
      <c r="AB534" s="743"/>
      <c r="AC534" s="743"/>
      <c r="AD534" s="743"/>
      <c r="AE534" s="743"/>
      <c r="AF534" s="743"/>
      <c r="AG534" s="743"/>
      <c r="AH534" s="743"/>
      <c r="AI534" s="743"/>
      <c r="AJ534" s="743"/>
      <c r="AK534" s="743"/>
      <c r="AL534" s="743"/>
      <c r="AM534" s="743"/>
      <c r="AN534" s="743"/>
      <c r="AO534" s="743"/>
      <c r="AP534" s="743"/>
      <c r="AQ534" s="743"/>
      <c r="AR534" s="743"/>
      <c r="AS534" s="743"/>
      <c r="AT534" s="743"/>
      <c r="AU534" s="743"/>
      <c r="AV534" s="743"/>
      <c r="AW534" s="743"/>
      <c r="AX534" s="743"/>
      <c r="AY534" s="743"/>
      <c r="AZ534" s="743"/>
      <c r="BA534" s="743"/>
      <c r="BB534" s="743"/>
      <c r="BC534" s="743"/>
      <c r="BD534" s="743"/>
      <c r="BE534" s="743"/>
      <c r="BF534" s="743"/>
      <c r="BG534" s="743"/>
      <c r="BH534" s="743"/>
      <c r="BI534" s="743"/>
      <c r="BJ534" s="743"/>
      <c r="BK534" s="743"/>
      <c r="BL534" s="743"/>
      <c r="BM534" s="743"/>
      <c r="BN534" s="743"/>
      <c r="BO534" s="743"/>
      <c r="BP534" s="743"/>
      <c r="BQ534" s="743"/>
      <c r="BR534" s="743"/>
      <c r="BS534" s="743"/>
      <c r="BT534" s="743"/>
      <c r="BU534" s="743"/>
      <c r="BV534" s="743"/>
      <c r="BW534" s="743"/>
      <c r="BX534" s="743"/>
      <c r="BY534" s="743"/>
      <c r="BZ534" s="743"/>
      <c r="CA534" s="743"/>
      <c r="CB534" s="743"/>
      <c r="CC534" s="743"/>
      <c r="CD534" s="743"/>
      <c r="CE534" s="743"/>
      <c r="CF534" s="743"/>
      <c r="CG534" s="743"/>
      <c r="CH534" s="743"/>
      <c r="CI534" s="743"/>
      <c r="CJ534" s="743"/>
      <c r="CK534" s="743"/>
      <c r="CL534" s="743"/>
      <c r="CM534" s="743"/>
      <c r="CN534" s="743"/>
      <c r="CO534" s="743"/>
      <c r="CP534" s="743"/>
      <c r="CQ534" s="743"/>
      <c r="CR534" s="743"/>
      <c r="CS534" s="743"/>
      <c r="CT534" s="743"/>
      <c r="CU534" s="743"/>
      <c r="CV534" s="743"/>
      <c r="CW534" s="743"/>
      <c r="CX534" s="743"/>
      <c r="CY534" s="743"/>
      <c r="CZ534" s="743"/>
      <c r="DA534" s="743"/>
      <c r="DB534" s="743"/>
      <c r="DC534" s="743"/>
      <c r="DD534" s="743"/>
      <c r="DE534" s="743"/>
      <c r="DF534" s="743"/>
      <c r="DG534" s="743"/>
      <c r="DH534" s="743"/>
      <c r="DI534" s="743"/>
      <c r="DJ534" s="743"/>
      <c r="DK534" s="743"/>
      <c r="DL534" s="743"/>
      <c r="DM534" s="743"/>
      <c r="DN534" s="743"/>
      <c r="DO534" s="743"/>
      <c r="DP534" s="743"/>
      <c r="DQ534" s="743"/>
      <c r="DR534" s="743"/>
      <c r="DS534" s="743"/>
      <c r="DT534" s="743"/>
      <c r="DU534" s="743"/>
      <c r="DV534" s="743"/>
      <c r="DW534" s="743"/>
      <c r="DX534" s="743"/>
    </row>
    <row r="535" spans="2:128" x14ac:dyDescent="0.2">
      <c r="B535" s="849" t="s">
        <v>57</v>
      </c>
      <c r="C535" s="743" t="s">
        <v>551</v>
      </c>
      <c r="D535" s="743"/>
      <c r="E535" s="743"/>
      <c r="F535" s="743"/>
      <c r="G535" s="743"/>
      <c r="H535" s="743"/>
      <c r="I535" s="743"/>
      <c r="J535" s="743"/>
      <c r="K535" s="743"/>
      <c r="L535" s="743"/>
      <c r="M535" s="743"/>
      <c r="N535" s="743"/>
      <c r="O535" s="743"/>
      <c r="P535" s="743"/>
      <c r="Q535" s="743"/>
      <c r="R535" s="743"/>
      <c r="S535" s="743"/>
      <c r="T535" s="743"/>
      <c r="U535" s="743"/>
      <c r="V535" s="743"/>
      <c r="W535" s="743"/>
      <c r="X535" s="743"/>
      <c r="Y535" s="743"/>
      <c r="Z535" s="743"/>
      <c r="AA535" s="743"/>
      <c r="AB535" s="743"/>
      <c r="AC535" s="743"/>
      <c r="AD535" s="743"/>
      <c r="AE535" s="743"/>
      <c r="AF535" s="743"/>
      <c r="AG535" s="743"/>
      <c r="AH535" s="743"/>
      <c r="AI535" s="743"/>
      <c r="AJ535" s="743"/>
      <c r="AK535" s="743"/>
      <c r="AL535" s="743"/>
      <c r="AM535" s="743"/>
      <c r="AN535" s="743"/>
      <c r="AO535" s="743"/>
      <c r="AP535" s="743"/>
      <c r="AQ535" s="743"/>
      <c r="AR535" s="743"/>
      <c r="AS535" s="743"/>
      <c r="AT535" s="743"/>
      <c r="AU535" s="743"/>
      <c r="AV535" s="743"/>
      <c r="AW535" s="743"/>
      <c r="AX535" s="743"/>
      <c r="AY535" s="743"/>
      <c r="AZ535" s="743"/>
      <c r="BA535" s="743"/>
      <c r="BB535" s="743"/>
      <c r="BC535" s="743"/>
      <c r="BD535" s="743"/>
      <c r="BE535" s="743"/>
      <c r="BF535" s="743"/>
      <c r="BG535" s="743"/>
      <c r="BH535" s="743"/>
      <c r="BI535" s="743"/>
      <c r="BJ535" s="743"/>
      <c r="BK535" s="743"/>
      <c r="BL535" s="743"/>
      <c r="BM535" s="743"/>
      <c r="BN535" s="743"/>
      <c r="BO535" s="743"/>
      <c r="BP535" s="743"/>
      <c r="BQ535" s="743"/>
      <c r="BR535" s="743"/>
      <c r="BS535" s="743"/>
      <c r="BT535" s="743"/>
      <c r="BU535" s="743"/>
      <c r="BV535" s="743"/>
      <c r="BW535" s="743"/>
      <c r="BX535" s="743"/>
      <c r="BY535" s="743"/>
      <c r="BZ535" s="743"/>
      <c r="CA535" s="743"/>
      <c r="CB535" s="743"/>
      <c r="CC535" s="743"/>
      <c r="CD535" s="743"/>
      <c r="CE535" s="743"/>
      <c r="CF535" s="743"/>
      <c r="CG535" s="743"/>
      <c r="CH535" s="743"/>
      <c r="CI535" s="743"/>
      <c r="CJ535" s="743"/>
      <c r="CK535" s="743"/>
      <c r="CL535" s="743"/>
      <c r="CM535" s="743"/>
      <c r="CN535" s="743"/>
      <c r="CO535" s="743"/>
      <c r="CP535" s="743"/>
      <c r="CQ535" s="743"/>
      <c r="CR535" s="743"/>
      <c r="CS535" s="743"/>
      <c r="CT535" s="743"/>
      <c r="CU535" s="743"/>
      <c r="CV535" s="743"/>
      <c r="CW535" s="743"/>
      <c r="CX535" s="743"/>
      <c r="CY535" s="743"/>
      <c r="CZ535" s="743"/>
      <c r="DA535" s="743"/>
      <c r="DB535" s="743"/>
      <c r="DC535" s="743"/>
      <c r="DD535" s="743"/>
      <c r="DE535" s="743"/>
      <c r="DF535" s="743"/>
      <c r="DG535" s="743"/>
      <c r="DH535" s="743"/>
      <c r="DI535" s="743"/>
      <c r="DJ535" s="743"/>
      <c r="DK535" s="743"/>
      <c r="DL535" s="743"/>
      <c r="DM535" s="743"/>
      <c r="DN535" s="743"/>
      <c r="DO535" s="743"/>
      <c r="DP535" s="743"/>
      <c r="DQ535" s="743"/>
      <c r="DR535" s="743"/>
      <c r="DS535" s="743"/>
      <c r="DT535" s="743"/>
      <c r="DU535" s="743"/>
      <c r="DV535" s="743"/>
      <c r="DW535" s="743"/>
      <c r="DX535" s="743"/>
    </row>
    <row r="536" spans="2:128" x14ac:dyDescent="0.2">
      <c r="B536" s="849" t="s">
        <v>58</v>
      </c>
      <c r="C536" s="743" t="s">
        <v>552</v>
      </c>
      <c r="D536" s="743"/>
      <c r="E536" s="743"/>
      <c r="F536" s="743"/>
      <c r="G536" s="743"/>
      <c r="H536" s="743"/>
      <c r="I536" s="743"/>
      <c r="J536" s="743"/>
      <c r="K536" s="743"/>
      <c r="L536" s="743"/>
      <c r="M536" s="743"/>
      <c r="N536" s="743"/>
      <c r="O536" s="743"/>
      <c r="P536" s="743"/>
      <c r="Q536" s="743"/>
      <c r="R536" s="743"/>
      <c r="S536" s="743"/>
      <c r="T536" s="743"/>
      <c r="U536" s="743"/>
      <c r="V536" s="743"/>
      <c r="W536" s="743"/>
      <c r="X536" s="743"/>
      <c r="Y536" s="743"/>
      <c r="Z536" s="743"/>
      <c r="AA536" s="743"/>
      <c r="AB536" s="743"/>
      <c r="AC536" s="743"/>
      <c r="AD536" s="743"/>
      <c r="AE536" s="743"/>
      <c r="AF536" s="743"/>
      <c r="AG536" s="743"/>
      <c r="AH536" s="743"/>
      <c r="AI536" s="743"/>
      <c r="AJ536" s="743"/>
      <c r="AK536" s="743"/>
      <c r="AL536" s="743"/>
      <c r="AM536" s="743"/>
      <c r="AN536" s="743"/>
      <c r="AO536" s="743"/>
      <c r="AP536" s="743"/>
      <c r="AQ536" s="743"/>
      <c r="AR536" s="743"/>
      <c r="AS536" s="743"/>
      <c r="AT536" s="743"/>
      <c r="AU536" s="743"/>
      <c r="AV536" s="743"/>
      <c r="AW536" s="743"/>
      <c r="AX536" s="743"/>
      <c r="AY536" s="743"/>
      <c r="AZ536" s="743"/>
      <c r="BA536" s="743"/>
      <c r="BB536" s="743"/>
      <c r="BC536" s="743"/>
      <c r="BD536" s="743"/>
      <c r="BE536" s="743"/>
      <c r="BF536" s="743"/>
      <c r="BG536" s="743"/>
      <c r="BH536" s="743"/>
      <c r="BI536" s="743"/>
      <c r="BJ536" s="743"/>
      <c r="BK536" s="743"/>
      <c r="BL536" s="743"/>
      <c r="BM536" s="743"/>
      <c r="BN536" s="743"/>
      <c r="BO536" s="743"/>
      <c r="BP536" s="743"/>
      <c r="BQ536" s="743"/>
      <c r="BR536" s="743"/>
      <c r="BS536" s="743"/>
      <c r="BT536" s="743"/>
      <c r="BU536" s="743"/>
      <c r="BV536" s="743"/>
      <c r="BW536" s="743"/>
      <c r="BX536" s="743"/>
      <c r="BY536" s="743"/>
      <c r="BZ536" s="743"/>
      <c r="CA536" s="743"/>
      <c r="CB536" s="743"/>
      <c r="CC536" s="743"/>
      <c r="CD536" s="743"/>
      <c r="CE536" s="743"/>
      <c r="CF536" s="743"/>
      <c r="CG536" s="743"/>
      <c r="CH536" s="743"/>
      <c r="CI536" s="743"/>
      <c r="CJ536" s="743"/>
      <c r="CK536" s="743"/>
      <c r="CL536" s="743"/>
      <c r="CM536" s="743"/>
      <c r="CN536" s="743"/>
      <c r="CO536" s="743"/>
      <c r="CP536" s="743"/>
      <c r="CQ536" s="743"/>
      <c r="CR536" s="743"/>
      <c r="CS536" s="743"/>
      <c r="CT536" s="743"/>
      <c r="CU536" s="743"/>
      <c r="CV536" s="743"/>
      <c r="CW536" s="743"/>
      <c r="CX536" s="743"/>
      <c r="CY536" s="743"/>
      <c r="CZ536" s="743"/>
      <c r="DA536" s="743"/>
      <c r="DB536" s="743"/>
      <c r="DC536" s="743"/>
      <c r="DD536" s="743"/>
      <c r="DE536" s="743"/>
      <c r="DF536" s="743"/>
      <c r="DG536" s="743"/>
      <c r="DH536" s="743"/>
      <c r="DI536" s="743"/>
      <c r="DJ536" s="743"/>
      <c r="DK536" s="743"/>
      <c r="DL536" s="743"/>
      <c r="DM536" s="743"/>
      <c r="DN536" s="743"/>
      <c r="DO536" s="743"/>
      <c r="DP536" s="743"/>
      <c r="DQ536" s="743"/>
      <c r="DR536" s="743"/>
      <c r="DS536" s="743"/>
      <c r="DT536" s="743"/>
      <c r="DU536" s="743"/>
      <c r="DV536" s="743"/>
      <c r="DW536" s="743"/>
      <c r="DX536" s="743"/>
    </row>
    <row r="537" spans="2:128" x14ac:dyDescent="0.2">
      <c r="B537" s="849" t="s">
        <v>59</v>
      </c>
      <c r="C537" s="743" t="s">
        <v>553</v>
      </c>
      <c r="D537" s="743"/>
      <c r="E537" s="743"/>
      <c r="F537" s="743"/>
      <c r="G537" s="743"/>
      <c r="H537" s="743"/>
      <c r="I537" s="743"/>
      <c r="J537" s="743"/>
      <c r="K537" s="743"/>
      <c r="L537" s="743"/>
      <c r="M537" s="743"/>
      <c r="N537" s="743"/>
      <c r="O537" s="743"/>
      <c r="P537" s="743"/>
      <c r="Q537" s="743"/>
      <c r="R537" s="743"/>
      <c r="S537" s="743"/>
      <c r="T537" s="743"/>
      <c r="U537" s="743"/>
      <c r="V537" s="743"/>
      <c r="W537" s="743"/>
      <c r="X537" s="743"/>
      <c r="Y537" s="743"/>
      <c r="Z537" s="743"/>
      <c r="AA537" s="743"/>
      <c r="AB537" s="743"/>
      <c r="AC537" s="743"/>
      <c r="AD537" s="743"/>
      <c r="AE537" s="743"/>
      <c r="AF537" s="743"/>
      <c r="AG537" s="743"/>
      <c r="AH537" s="743"/>
      <c r="AI537" s="743"/>
      <c r="AJ537" s="743"/>
      <c r="AK537" s="743"/>
      <c r="AL537" s="743"/>
      <c r="AM537" s="743"/>
      <c r="AN537" s="743"/>
      <c r="AO537" s="743"/>
      <c r="AP537" s="743"/>
      <c r="AQ537" s="743"/>
      <c r="AR537" s="743"/>
      <c r="AS537" s="743"/>
      <c r="AT537" s="743"/>
      <c r="AU537" s="743"/>
      <c r="AV537" s="743"/>
      <c r="AW537" s="743"/>
      <c r="AX537" s="743"/>
      <c r="AY537" s="743"/>
      <c r="AZ537" s="743"/>
      <c r="BA537" s="743"/>
      <c r="BB537" s="743"/>
      <c r="BC537" s="743"/>
      <c r="BD537" s="743"/>
      <c r="BE537" s="743"/>
      <c r="BF537" s="743"/>
      <c r="BG537" s="743"/>
      <c r="BH537" s="743"/>
      <c r="BI537" s="743"/>
      <c r="BJ537" s="743"/>
      <c r="BK537" s="743"/>
      <c r="BL537" s="743"/>
      <c r="BM537" s="743"/>
      <c r="BN537" s="743"/>
      <c r="BO537" s="743"/>
      <c r="BP537" s="743"/>
      <c r="BQ537" s="743"/>
      <c r="BR537" s="743"/>
      <c r="BS537" s="743"/>
      <c r="BT537" s="743"/>
      <c r="BU537" s="743"/>
      <c r="BV537" s="743"/>
      <c r="BW537" s="743"/>
      <c r="BX537" s="743"/>
      <c r="BY537" s="743"/>
      <c r="BZ537" s="743"/>
      <c r="CA537" s="743"/>
      <c r="CB537" s="743"/>
      <c r="CC537" s="743"/>
      <c r="CD537" s="743"/>
      <c r="CE537" s="743"/>
      <c r="CF537" s="743"/>
      <c r="CG537" s="743"/>
      <c r="CH537" s="743"/>
      <c r="CI537" s="743"/>
      <c r="CJ537" s="743"/>
      <c r="CK537" s="743"/>
      <c r="CL537" s="743"/>
      <c r="CM537" s="743"/>
      <c r="CN537" s="743"/>
      <c r="CO537" s="743"/>
      <c r="CP537" s="743"/>
      <c r="CQ537" s="743"/>
      <c r="CR537" s="743"/>
      <c r="CS537" s="743"/>
      <c r="CT537" s="743"/>
      <c r="CU537" s="743"/>
      <c r="CV537" s="743"/>
      <c r="CW537" s="743"/>
      <c r="CX537" s="743"/>
      <c r="CY537" s="743"/>
      <c r="CZ537" s="743"/>
      <c r="DA537" s="743"/>
      <c r="DB537" s="743"/>
      <c r="DC537" s="743"/>
      <c r="DD537" s="743"/>
      <c r="DE537" s="743"/>
      <c r="DF537" s="743"/>
      <c r="DG537" s="743"/>
      <c r="DH537" s="743"/>
      <c r="DI537" s="743"/>
      <c r="DJ537" s="743"/>
      <c r="DK537" s="743"/>
      <c r="DL537" s="743"/>
      <c r="DM537" s="743"/>
      <c r="DN537" s="743"/>
      <c r="DO537" s="743"/>
      <c r="DP537" s="743"/>
      <c r="DQ537" s="743"/>
      <c r="DR537" s="743"/>
      <c r="DS537" s="743"/>
      <c r="DT537" s="743"/>
      <c r="DU537" s="743"/>
      <c r="DV537" s="743"/>
      <c r="DW537" s="743"/>
      <c r="DX537" s="743"/>
    </row>
    <row r="538" spans="2:128" x14ac:dyDescent="0.2">
      <c r="B538" s="849" t="s">
        <v>554</v>
      </c>
      <c r="C538" s="743" t="s">
        <v>555</v>
      </c>
      <c r="D538" s="743"/>
      <c r="E538" s="743"/>
      <c r="F538" s="743"/>
      <c r="G538" s="743"/>
      <c r="H538" s="743"/>
      <c r="I538" s="743"/>
      <c r="J538" s="743"/>
      <c r="K538" s="743"/>
      <c r="L538" s="743"/>
      <c r="M538" s="743"/>
      <c r="N538" s="743"/>
      <c r="O538" s="743"/>
      <c r="P538" s="743"/>
      <c r="Q538" s="743"/>
      <c r="R538" s="743"/>
      <c r="S538" s="743"/>
      <c r="T538" s="743"/>
      <c r="U538" s="743"/>
      <c r="V538" s="743"/>
      <c r="W538" s="743"/>
      <c r="X538" s="743"/>
      <c r="Y538" s="743"/>
      <c r="Z538" s="743"/>
      <c r="AA538" s="743"/>
      <c r="AB538" s="743"/>
      <c r="AC538" s="743"/>
      <c r="AD538" s="743"/>
      <c r="AE538" s="743"/>
      <c r="AF538" s="743"/>
      <c r="AG538" s="743"/>
      <c r="AH538" s="743"/>
      <c r="AI538" s="743"/>
      <c r="AJ538" s="743"/>
      <c r="AK538" s="743"/>
      <c r="AL538" s="743"/>
      <c r="AM538" s="743"/>
      <c r="AN538" s="743"/>
      <c r="AO538" s="743"/>
      <c r="AP538" s="743"/>
      <c r="AQ538" s="743"/>
      <c r="AR538" s="743"/>
      <c r="AS538" s="743"/>
      <c r="AT538" s="743"/>
      <c r="AU538" s="743"/>
      <c r="AV538" s="743"/>
      <c r="AW538" s="743"/>
      <c r="AX538" s="743"/>
      <c r="AY538" s="743"/>
      <c r="AZ538" s="743"/>
      <c r="BA538" s="743"/>
      <c r="BB538" s="743"/>
      <c r="BC538" s="743"/>
      <c r="BD538" s="743"/>
      <c r="BE538" s="743"/>
      <c r="BF538" s="743"/>
      <c r="BG538" s="743"/>
      <c r="BH538" s="743"/>
      <c r="BI538" s="743"/>
      <c r="BJ538" s="743"/>
      <c r="BK538" s="743"/>
      <c r="BL538" s="743"/>
      <c r="BM538" s="743"/>
      <c r="BN538" s="743"/>
      <c r="BO538" s="743"/>
      <c r="BP538" s="743"/>
      <c r="BQ538" s="743"/>
      <c r="BR538" s="743"/>
      <c r="BS538" s="743"/>
      <c r="BT538" s="743"/>
      <c r="BU538" s="743"/>
      <c r="BV538" s="743"/>
      <c r="BW538" s="743"/>
      <c r="BX538" s="743"/>
      <c r="BY538" s="743"/>
      <c r="BZ538" s="743"/>
      <c r="CA538" s="743"/>
      <c r="CB538" s="743"/>
      <c r="CC538" s="743"/>
      <c r="CD538" s="743"/>
      <c r="CE538" s="743"/>
      <c r="CF538" s="743"/>
      <c r="CG538" s="743"/>
      <c r="CH538" s="743"/>
      <c r="CI538" s="743"/>
      <c r="CJ538" s="743"/>
      <c r="CK538" s="743"/>
      <c r="CL538" s="743"/>
      <c r="CM538" s="743"/>
      <c r="CN538" s="743"/>
      <c r="CO538" s="743"/>
      <c r="CP538" s="743"/>
      <c r="CQ538" s="743"/>
      <c r="CR538" s="743"/>
      <c r="CS538" s="743"/>
      <c r="CT538" s="743"/>
      <c r="CU538" s="743"/>
      <c r="CV538" s="743"/>
      <c r="CW538" s="743"/>
      <c r="CX538" s="743"/>
      <c r="CY538" s="743"/>
      <c r="CZ538" s="743"/>
      <c r="DA538" s="743"/>
      <c r="DB538" s="743"/>
      <c r="DC538" s="743"/>
      <c r="DD538" s="743"/>
      <c r="DE538" s="743"/>
      <c r="DF538" s="743"/>
      <c r="DG538" s="743"/>
      <c r="DH538" s="743"/>
      <c r="DI538" s="743"/>
      <c r="DJ538" s="743"/>
      <c r="DK538" s="743"/>
      <c r="DL538" s="743"/>
      <c r="DM538" s="743"/>
      <c r="DN538" s="743"/>
      <c r="DO538" s="743"/>
      <c r="DP538" s="743"/>
      <c r="DQ538" s="743"/>
      <c r="DR538" s="743"/>
      <c r="DS538" s="743"/>
      <c r="DT538" s="743"/>
      <c r="DU538" s="743"/>
      <c r="DV538" s="743"/>
      <c r="DW538" s="743"/>
      <c r="DX538" s="743"/>
    </row>
    <row r="539" spans="2:128" x14ac:dyDescent="0.2">
      <c r="B539" s="849" t="s">
        <v>556</v>
      </c>
      <c r="C539" s="743" t="s">
        <v>557</v>
      </c>
      <c r="D539" s="743"/>
      <c r="E539" s="743"/>
      <c r="F539" s="743"/>
      <c r="G539" s="743"/>
      <c r="H539" s="743"/>
      <c r="I539" s="743"/>
      <c r="J539" s="743"/>
      <c r="K539" s="743"/>
      <c r="L539" s="743"/>
      <c r="M539" s="743"/>
      <c r="N539" s="743"/>
      <c r="O539" s="743"/>
      <c r="P539" s="743"/>
      <c r="Q539" s="743"/>
      <c r="R539" s="743"/>
      <c r="S539" s="743"/>
      <c r="T539" s="743"/>
      <c r="U539" s="743"/>
      <c r="V539" s="743"/>
      <c r="W539" s="743"/>
      <c r="X539" s="743"/>
      <c r="Y539" s="743"/>
      <c r="Z539" s="743"/>
      <c r="AA539" s="743"/>
      <c r="AB539" s="743"/>
      <c r="AC539" s="743"/>
      <c r="AD539" s="743"/>
      <c r="AE539" s="743"/>
      <c r="AF539" s="743"/>
      <c r="AG539" s="743"/>
      <c r="AH539" s="743"/>
      <c r="AI539" s="743"/>
      <c r="AJ539" s="743"/>
      <c r="AK539" s="743"/>
      <c r="AL539" s="743"/>
      <c r="AM539" s="743"/>
      <c r="AN539" s="743"/>
      <c r="AO539" s="743"/>
      <c r="AP539" s="743"/>
      <c r="AQ539" s="743"/>
      <c r="AR539" s="743"/>
      <c r="AS539" s="743"/>
      <c r="AT539" s="743"/>
      <c r="AU539" s="743"/>
      <c r="AV539" s="743"/>
      <c r="AW539" s="743"/>
      <c r="AX539" s="743"/>
      <c r="AY539" s="743"/>
      <c r="AZ539" s="743"/>
      <c r="BA539" s="743"/>
      <c r="BB539" s="743"/>
      <c r="BC539" s="743"/>
      <c r="BD539" s="743"/>
      <c r="BE539" s="743"/>
      <c r="BF539" s="743"/>
      <c r="BG539" s="743"/>
      <c r="BH539" s="743"/>
      <c r="BI539" s="743"/>
      <c r="BJ539" s="743"/>
      <c r="BK539" s="743"/>
      <c r="BL539" s="743"/>
      <c r="BM539" s="743"/>
      <c r="BN539" s="743"/>
      <c r="BO539" s="743"/>
      <c r="BP539" s="743"/>
      <c r="BQ539" s="743"/>
      <c r="BR539" s="743"/>
      <c r="BS539" s="743"/>
      <c r="BT539" s="743"/>
      <c r="BU539" s="743"/>
      <c r="BV539" s="743"/>
      <c r="BW539" s="743"/>
      <c r="BX539" s="743"/>
      <c r="BY539" s="743"/>
      <c r="BZ539" s="743"/>
      <c r="CA539" s="743"/>
      <c r="CB539" s="743"/>
      <c r="CC539" s="743"/>
      <c r="CD539" s="743"/>
      <c r="CE539" s="743"/>
      <c r="CF539" s="743"/>
      <c r="CG539" s="743"/>
      <c r="CH539" s="743"/>
      <c r="CI539" s="743"/>
      <c r="CJ539" s="743"/>
      <c r="CK539" s="743"/>
      <c r="CL539" s="743"/>
      <c r="CM539" s="743"/>
      <c r="CN539" s="743"/>
      <c r="CO539" s="743"/>
      <c r="CP539" s="743"/>
      <c r="CQ539" s="743"/>
      <c r="CR539" s="743"/>
      <c r="CS539" s="743"/>
      <c r="CT539" s="743"/>
      <c r="CU539" s="743"/>
      <c r="CV539" s="743"/>
      <c r="CW539" s="743"/>
      <c r="CX539" s="743"/>
      <c r="CY539" s="743"/>
      <c r="CZ539" s="743"/>
      <c r="DA539" s="743"/>
      <c r="DB539" s="743"/>
      <c r="DC539" s="743"/>
      <c r="DD539" s="743"/>
      <c r="DE539" s="743"/>
      <c r="DF539" s="743"/>
      <c r="DG539" s="743"/>
      <c r="DH539" s="743"/>
      <c r="DI539" s="743"/>
      <c r="DJ539" s="743"/>
      <c r="DK539" s="743"/>
      <c r="DL539" s="743"/>
      <c r="DM539" s="743"/>
      <c r="DN539" s="743"/>
      <c r="DO539" s="743"/>
      <c r="DP539" s="743"/>
      <c r="DQ539" s="743"/>
      <c r="DR539" s="743"/>
      <c r="DS539" s="743"/>
      <c r="DT539" s="743"/>
      <c r="DU539" s="743"/>
      <c r="DV539" s="743"/>
      <c r="DW539" s="743"/>
      <c r="DX539" s="743"/>
    </row>
    <row r="540" spans="2:128" x14ac:dyDescent="0.2">
      <c r="B540" s="849" t="s">
        <v>558</v>
      </c>
      <c r="C540" s="743"/>
      <c r="D540" s="743"/>
      <c r="E540" s="743"/>
      <c r="F540" s="743"/>
      <c r="G540" s="743"/>
      <c r="H540" s="743"/>
      <c r="I540" s="743"/>
      <c r="J540" s="743"/>
      <c r="K540" s="743"/>
      <c r="L540" s="743"/>
      <c r="M540" s="743"/>
      <c r="N540" s="743"/>
      <c r="O540" s="743"/>
      <c r="P540" s="743"/>
      <c r="Q540" s="743"/>
      <c r="R540" s="743"/>
      <c r="S540" s="743"/>
      <c r="T540" s="743"/>
      <c r="U540" s="743"/>
      <c r="V540" s="743"/>
      <c r="W540" s="743"/>
      <c r="X540" s="743"/>
      <c r="Y540" s="743"/>
      <c r="Z540" s="743"/>
      <c r="AA540" s="743"/>
      <c r="AB540" s="743"/>
      <c r="AC540" s="743"/>
      <c r="AD540" s="743"/>
      <c r="AE540" s="743"/>
      <c r="AF540" s="743"/>
      <c r="AG540" s="743"/>
      <c r="AH540" s="743"/>
      <c r="AI540" s="743"/>
      <c r="AJ540" s="743"/>
      <c r="AK540" s="743"/>
      <c r="AL540" s="743"/>
      <c r="AM540" s="743"/>
      <c r="AN540" s="743"/>
      <c r="AO540" s="743"/>
      <c r="AP540" s="743"/>
      <c r="AQ540" s="743"/>
      <c r="AR540" s="743"/>
      <c r="AS540" s="743"/>
      <c r="AT540" s="743"/>
      <c r="AU540" s="743"/>
      <c r="AV540" s="743"/>
      <c r="AW540" s="743"/>
      <c r="AX540" s="743"/>
      <c r="AY540" s="743"/>
      <c r="AZ540" s="743"/>
      <c r="BA540" s="743"/>
      <c r="BB540" s="743"/>
      <c r="BC540" s="743"/>
      <c r="BD540" s="743"/>
      <c r="BE540" s="743"/>
      <c r="BF540" s="743"/>
      <c r="BG540" s="743"/>
      <c r="BH540" s="743"/>
      <c r="BI540" s="743"/>
      <c r="BJ540" s="743"/>
      <c r="BK540" s="743"/>
      <c r="BL540" s="743"/>
      <c r="BM540" s="743"/>
      <c r="BN540" s="743"/>
      <c r="BO540" s="743"/>
      <c r="BP540" s="743"/>
      <c r="BQ540" s="743"/>
      <c r="BR540" s="743"/>
      <c r="BS540" s="743"/>
      <c r="BT540" s="743"/>
      <c r="BU540" s="743"/>
      <c r="BV540" s="743"/>
      <c r="BW540" s="743"/>
      <c r="BX540" s="743"/>
      <c r="BY540" s="743"/>
      <c r="BZ540" s="743"/>
      <c r="CA540" s="743"/>
      <c r="CB540" s="743"/>
      <c r="CC540" s="743"/>
      <c r="CD540" s="743"/>
      <c r="CE540" s="743"/>
      <c r="CF540" s="743"/>
      <c r="CG540" s="743"/>
      <c r="CH540" s="743"/>
      <c r="CI540" s="743"/>
      <c r="CJ540" s="743"/>
      <c r="CK540" s="743"/>
      <c r="CL540" s="743"/>
      <c r="CM540" s="743"/>
      <c r="CN540" s="743"/>
      <c r="CO540" s="743"/>
      <c r="CP540" s="743"/>
      <c r="CQ540" s="743"/>
      <c r="CR540" s="743"/>
      <c r="CS540" s="743"/>
      <c r="CT540" s="743"/>
      <c r="CU540" s="743"/>
      <c r="CV540" s="743"/>
      <c r="CW540" s="743"/>
      <c r="CX540" s="743"/>
      <c r="CY540" s="743"/>
      <c r="CZ540" s="743"/>
      <c r="DA540" s="743"/>
      <c r="DB540" s="743"/>
      <c r="DC540" s="743"/>
      <c r="DD540" s="743"/>
      <c r="DE540" s="743"/>
      <c r="DF540" s="743"/>
      <c r="DG540" s="743"/>
      <c r="DH540" s="743"/>
      <c r="DI540" s="743"/>
      <c r="DJ540" s="743"/>
      <c r="DK540" s="743"/>
      <c r="DL540" s="743"/>
      <c r="DM540" s="743"/>
      <c r="DN540" s="743"/>
      <c r="DO540" s="743"/>
      <c r="DP540" s="743"/>
      <c r="DQ540" s="743"/>
      <c r="DR540" s="743"/>
      <c r="DS540" s="743"/>
      <c r="DT540" s="743"/>
      <c r="DU540" s="743"/>
      <c r="DV540" s="743"/>
      <c r="DW540" s="743"/>
      <c r="DX540" s="743"/>
    </row>
    <row r="541" spans="2:128" x14ac:dyDescent="0.2">
      <c r="B541" s="849" t="s">
        <v>63</v>
      </c>
      <c r="C541" s="743"/>
      <c r="D541" s="743"/>
      <c r="E541" s="743"/>
      <c r="F541" s="743"/>
      <c r="G541" s="743"/>
      <c r="H541" s="743"/>
      <c r="I541" s="743"/>
      <c r="J541" s="743"/>
      <c r="K541" s="743"/>
      <c r="L541" s="743"/>
      <c r="M541" s="743"/>
      <c r="N541" s="743"/>
      <c r="O541" s="743"/>
      <c r="P541" s="743"/>
      <c r="Q541" s="743"/>
      <c r="R541" s="743"/>
      <c r="S541" s="743"/>
      <c r="T541" s="743"/>
      <c r="U541" s="743"/>
      <c r="V541" s="743"/>
      <c r="W541" s="743"/>
      <c r="X541" s="743"/>
      <c r="Y541" s="743"/>
      <c r="Z541" s="743"/>
      <c r="AA541" s="743"/>
      <c r="AB541" s="743"/>
      <c r="AC541" s="743"/>
      <c r="AD541" s="743"/>
      <c r="AE541" s="743"/>
      <c r="AF541" s="743"/>
      <c r="AG541" s="743"/>
      <c r="AH541" s="743"/>
      <c r="AI541" s="743"/>
      <c r="AJ541" s="743"/>
      <c r="AK541" s="743"/>
      <c r="AL541" s="743"/>
      <c r="AM541" s="743"/>
      <c r="AN541" s="743"/>
      <c r="AO541" s="743"/>
      <c r="AP541" s="743"/>
      <c r="AQ541" s="743"/>
      <c r="AR541" s="743"/>
      <c r="AS541" s="743"/>
      <c r="AT541" s="743"/>
      <c r="AU541" s="743"/>
      <c r="AV541" s="743"/>
      <c r="AW541" s="743"/>
      <c r="AX541" s="743"/>
      <c r="AY541" s="743"/>
      <c r="AZ541" s="743"/>
      <c r="BA541" s="743"/>
      <c r="BB541" s="743"/>
      <c r="BC541" s="743"/>
      <c r="BD541" s="743"/>
      <c r="BE541" s="743"/>
      <c r="BF541" s="743"/>
      <c r="BG541" s="743"/>
      <c r="BH541" s="743"/>
      <c r="BI541" s="743"/>
      <c r="BJ541" s="743"/>
      <c r="BK541" s="743"/>
      <c r="BL541" s="743"/>
      <c r="BM541" s="743"/>
      <c r="BN541" s="743"/>
      <c r="BO541" s="743"/>
      <c r="BP541" s="743"/>
      <c r="BQ541" s="743"/>
      <c r="BR541" s="743"/>
      <c r="BS541" s="743"/>
      <c r="BT541" s="743"/>
      <c r="BU541" s="743"/>
      <c r="BV541" s="743"/>
      <c r="BW541" s="743"/>
      <c r="BX541" s="743"/>
      <c r="BY541" s="743"/>
      <c r="BZ541" s="743"/>
      <c r="CA541" s="743"/>
      <c r="CB541" s="743"/>
      <c r="CC541" s="743"/>
      <c r="CD541" s="743"/>
      <c r="CE541" s="743"/>
      <c r="CF541" s="743"/>
      <c r="CG541" s="743"/>
      <c r="CH541" s="743"/>
      <c r="CI541" s="743"/>
      <c r="CJ541" s="743"/>
      <c r="CK541" s="743"/>
      <c r="CL541" s="743"/>
      <c r="CM541" s="743"/>
      <c r="CN541" s="743"/>
      <c r="CO541" s="743"/>
      <c r="CP541" s="743"/>
      <c r="CQ541" s="743"/>
      <c r="CR541" s="743"/>
      <c r="CS541" s="743"/>
      <c r="CT541" s="743"/>
      <c r="CU541" s="743"/>
      <c r="CV541" s="743"/>
      <c r="CW541" s="743"/>
      <c r="CX541" s="743"/>
      <c r="CY541" s="743"/>
      <c r="CZ541" s="743"/>
      <c r="DA541" s="743"/>
      <c r="DB541" s="743"/>
      <c r="DC541" s="743"/>
      <c r="DD541" s="743"/>
      <c r="DE541" s="743"/>
      <c r="DF541" s="743"/>
      <c r="DG541" s="743"/>
      <c r="DH541" s="743"/>
      <c r="DI541" s="743"/>
      <c r="DJ541" s="743"/>
      <c r="DK541" s="743"/>
      <c r="DL541" s="743"/>
      <c r="DM541" s="743"/>
      <c r="DN541" s="743"/>
      <c r="DO541" s="743"/>
      <c r="DP541" s="743"/>
      <c r="DQ541" s="743"/>
      <c r="DR541" s="743"/>
      <c r="DS541" s="743"/>
      <c r="DT541" s="743"/>
      <c r="DU541" s="743"/>
      <c r="DV541" s="743"/>
      <c r="DW541" s="743"/>
      <c r="DX541" s="743"/>
    </row>
    <row r="542" spans="2:128" x14ac:dyDescent="0.2">
      <c r="B542" s="849" t="s">
        <v>64</v>
      </c>
      <c r="C542" s="743" t="s">
        <v>559</v>
      </c>
      <c r="D542" s="743"/>
      <c r="E542" s="743"/>
      <c r="F542" s="743"/>
      <c r="G542" s="743"/>
      <c r="H542" s="743"/>
      <c r="I542" s="743"/>
      <c r="J542" s="743"/>
      <c r="K542" s="743"/>
      <c r="L542" s="743"/>
      <c r="M542" s="743"/>
      <c r="N542" s="743"/>
      <c r="O542" s="743"/>
      <c r="P542" s="743"/>
      <c r="Q542" s="743"/>
      <c r="R542" s="743"/>
      <c r="S542" s="743"/>
      <c r="T542" s="743"/>
      <c r="U542" s="743"/>
      <c r="V542" s="743"/>
      <c r="W542" s="743"/>
      <c r="X542" s="743"/>
      <c r="Y542" s="743"/>
      <c r="Z542" s="743"/>
      <c r="AA542" s="743"/>
      <c r="AB542" s="743"/>
      <c r="AC542" s="743"/>
      <c r="AD542" s="743"/>
      <c r="AE542" s="743"/>
      <c r="AF542" s="743"/>
      <c r="AG542" s="743"/>
      <c r="AH542" s="743"/>
      <c r="AI542" s="743"/>
      <c r="AJ542" s="743"/>
      <c r="AK542" s="743"/>
      <c r="AL542" s="743"/>
      <c r="AM542" s="743"/>
      <c r="AN542" s="743"/>
      <c r="AO542" s="743"/>
      <c r="AP542" s="743"/>
      <c r="AQ542" s="743"/>
      <c r="AR542" s="743"/>
      <c r="AS542" s="743"/>
      <c r="AT542" s="743"/>
      <c r="AU542" s="743"/>
      <c r="AV542" s="743"/>
      <c r="AW542" s="743"/>
      <c r="AX542" s="743"/>
      <c r="AY542" s="743"/>
      <c r="AZ542" s="743"/>
      <c r="BA542" s="743"/>
      <c r="BB542" s="743"/>
      <c r="BC542" s="743"/>
      <c r="BD542" s="743"/>
      <c r="BE542" s="743"/>
      <c r="BF542" s="743"/>
      <c r="BG542" s="743"/>
      <c r="BH542" s="743"/>
      <c r="BI542" s="743"/>
      <c r="BJ542" s="743"/>
      <c r="BK542" s="743"/>
      <c r="BL542" s="743"/>
      <c r="BM542" s="743"/>
      <c r="BN542" s="743"/>
      <c r="BO542" s="743"/>
      <c r="BP542" s="743"/>
      <c r="BQ542" s="743"/>
      <c r="BR542" s="743"/>
      <c r="BS542" s="743"/>
      <c r="BT542" s="743"/>
      <c r="BU542" s="743"/>
      <c r="BV542" s="743"/>
      <c r="BW542" s="743"/>
      <c r="BX542" s="743"/>
      <c r="BY542" s="743"/>
      <c r="BZ542" s="743"/>
      <c r="CA542" s="743"/>
      <c r="CB542" s="743"/>
      <c r="CC542" s="743"/>
      <c r="CD542" s="743"/>
      <c r="CE542" s="743"/>
      <c r="CF542" s="743"/>
      <c r="CG542" s="743"/>
      <c r="CH542" s="743"/>
      <c r="CI542" s="743"/>
      <c r="CJ542" s="743"/>
      <c r="CK542" s="743"/>
      <c r="CL542" s="743"/>
      <c r="CM542" s="743"/>
      <c r="CN542" s="743"/>
      <c r="CO542" s="743"/>
      <c r="CP542" s="743"/>
      <c r="CQ542" s="743"/>
      <c r="CR542" s="743"/>
      <c r="CS542" s="743"/>
      <c r="CT542" s="743"/>
      <c r="CU542" s="743"/>
      <c r="CV542" s="743"/>
      <c r="CW542" s="743"/>
      <c r="CX542" s="743"/>
      <c r="CY542" s="743"/>
      <c r="CZ542" s="743"/>
      <c r="DA542" s="743"/>
      <c r="DB542" s="743"/>
      <c r="DC542" s="743"/>
      <c r="DD542" s="743"/>
      <c r="DE542" s="743"/>
      <c r="DF542" s="743"/>
      <c r="DG542" s="743"/>
      <c r="DH542" s="743"/>
      <c r="DI542" s="743"/>
      <c r="DJ542" s="743"/>
      <c r="DK542" s="743"/>
      <c r="DL542" s="743"/>
      <c r="DM542" s="743"/>
      <c r="DN542" s="743"/>
      <c r="DO542" s="743"/>
      <c r="DP542" s="743"/>
      <c r="DQ542" s="743"/>
      <c r="DR542" s="743"/>
      <c r="DS542" s="743"/>
      <c r="DT542" s="743"/>
      <c r="DU542" s="743"/>
      <c r="DV542" s="743"/>
      <c r="DW542" s="743"/>
      <c r="DX542" s="743"/>
    </row>
    <row r="543" spans="2:128" x14ac:dyDescent="0.2">
      <c r="B543" s="849" t="s">
        <v>65</v>
      </c>
      <c r="C543" s="743" t="s">
        <v>494</v>
      </c>
      <c r="D543" s="743"/>
      <c r="E543" s="743"/>
      <c r="F543" s="743"/>
      <c r="G543" s="743"/>
      <c r="H543" s="743"/>
      <c r="I543" s="743"/>
      <c r="J543" s="743"/>
      <c r="K543" s="743"/>
      <c r="L543" s="743"/>
      <c r="M543" s="743"/>
      <c r="N543" s="743"/>
      <c r="O543" s="743"/>
      <c r="P543" s="743"/>
      <c r="Q543" s="743"/>
      <c r="R543" s="743"/>
      <c r="S543" s="743"/>
      <c r="T543" s="743"/>
      <c r="U543" s="743"/>
      <c r="V543" s="743"/>
      <c r="W543" s="743"/>
      <c r="X543" s="743"/>
      <c r="Y543" s="743"/>
      <c r="Z543" s="743"/>
      <c r="AA543" s="743"/>
      <c r="AB543" s="743"/>
      <c r="AC543" s="743"/>
      <c r="AD543" s="743"/>
      <c r="AE543" s="743"/>
      <c r="AF543" s="743"/>
      <c r="AG543" s="743"/>
      <c r="AH543" s="743"/>
      <c r="AI543" s="743"/>
      <c r="AJ543" s="743"/>
      <c r="AK543" s="743"/>
      <c r="AL543" s="743"/>
      <c r="AM543" s="743"/>
      <c r="AN543" s="743"/>
      <c r="AO543" s="743"/>
      <c r="AP543" s="743"/>
      <c r="AQ543" s="743"/>
      <c r="AR543" s="743"/>
      <c r="AS543" s="743"/>
      <c r="AT543" s="743"/>
      <c r="AU543" s="743"/>
      <c r="AV543" s="743"/>
      <c r="AW543" s="743"/>
      <c r="AX543" s="743"/>
      <c r="AY543" s="743"/>
      <c r="AZ543" s="743"/>
      <c r="BA543" s="743"/>
      <c r="BB543" s="743"/>
      <c r="BC543" s="743"/>
      <c r="BD543" s="743"/>
      <c r="BE543" s="743"/>
      <c r="BF543" s="743"/>
      <c r="BG543" s="743"/>
      <c r="BH543" s="743"/>
      <c r="BI543" s="743"/>
      <c r="BJ543" s="743"/>
      <c r="BK543" s="743"/>
      <c r="BL543" s="743"/>
      <c r="BM543" s="743"/>
      <c r="BN543" s="743"/>
      <c r="BO543" s="743"/>
      <c r="BP543" s="743"/>
      <c r="BQ543" s="743"/>
      <c r="BR543" s="743"/>
      <c r="BS543" s="743"/>
      <c r="BT543" s="743"/>
      <c r="BU543" s="743"/>
      <c r="BV543" s="743"/>
      <c r="BW543" s="743"/>
      <c r="BX543" s="743"/>
      <c r="BY543" s="743"/>
      <c r="BZ543" s="743"/>
      <c r="CA543" s="743"/>
      <c r="CB543" s="743"/>
      <c r="CC543" s="743"/>
      <c r="CD543" s="743"/>
      <c r="CE543" s="743"/>
      <c r="CF543" s="743"/>
      <c r="CG543" s="743"/>
      <c r="CH543" s="743"/>
      <c r="CI543" s="743"/>
      <c r="CJ543" s="743"/>
      <c r="CK543" s="743"/>
      <c r="CL543" s="743"/>
      <c r="CM543" s="743"/>
      <c r="CN543" s="743"/>
      <c r="CO543" s="743"/>
      <c r="CP543" s="743"/>
      <c r="CQ543" s="743"/>
      <c r="CR543" s="743"/>
      <c r="CS543" s="743"/>
      <c r="CT543" s="743"/>
      <c r="CU543" s="743"/>
      <c r="CV543" s="743"/>
      <c r="CW543" s="743"/>
      <c r="CX543" s="743"/>
      <c r="CY543" s="743"/>
      <c r="CZ543" s="743"/>
      <c r="DA543" s="743"/>
      <c r="DB543" s="743"/>
      <c r="DC543" s="743"/>
      <c r="DD543" s="743"/>
      <c r="DE543" s="743"/>
      <c r="DF543" s="743"/>
      <c r="DG543" s="743"/>
      <c r="DH543" s="743"/>
      <c r="DI543" s="743"/>
      <c r="DJ543" s="743"/>
      <c r="DK543" s="743"/>
      <c r="DL543" s="743"/>
      <c r="DM543" s="743"/>
      <c r="DN543" s="743"/>
      <c r="DO543" s="743"/>
      <c r="DP543" s="743"/>
      <c r="DQ543" s="743"/>
      <c r="DR543" s="743"/>
      <c r="DS543" s="743"/>
      <c r="DT543" s="743"/>
      <c r="DU543" s="743"/>
      <c r="DV543" s="743"/>
      <c r="DW543" s="743"/>
      <c r="DX543" s="743"/>
    </row>
    <row r="544" spans="2:128" x14ac:dyDescent="0.2">
      <c r="B544" s="849" t="s">
        <v>66</v>
      </c>
      <c r="C544" s="743" t="s">
        <v>560</v>
      </c>
      <c r="D544" s="743"/>
      <c r="E544" s="743"/>
      <c r="F544" s="743"/>
      <c r="G544" s="743"/>
      <c r="H544" s="743"/>
      <c r="I544" s="743"/>
      <c r="J544" s="743"/>
      <c r="K544" s="743"/>
      <c r="L544" s="743"/>
      <c r="M544" s="743"/>
      <c r="N544" s="743"/>
      <c r="O544" s="743"/>
      <c r="P544" s="743"/>
      <c r="Q544" s="743"/>
      <c r="R544" s="743"/>
      <c r="S544" s="743"/>
      <c r="T544" s="743"/>
      <c r="U544" s="743"/>
      <c r="V544" s="743"/>
      <c r="W544" s="743"/>
      <c r="X544" s="743"/>
      <c r="Y544" s="743"/>
      <c r="Z544" s="743"/>
      <c r="AA544" s="743"/>
      <c r="AB544" s="743"/>
      <c r="AC544" s="743"/>
      <c r="AD544" s="743"/>
      <c r="AE544" s="743"/>
      <c r="AF544" s="743"/>
      <c r="AG544" s="743"/>
      <c r="AH544" s="743"/>
      <c r="AI544" s="743"/>
      <c r="AJ544" s="743"/>
      <c r="AK544" s="743"/>
      <c r="AL544" s="743"/>
      <c r="AM544" s="743"/>
      <c r="AN544" s="743"/>
      <c r="AO544" s="743"/>
      <c r="AP544" s="743"/>
      <c r="AQ544" s="743"/>
      <c r="AR544" s="743"/>
      <c r="AS544" s="743"/>
      <c r="AT544" s="743"/>
      <c r="AU544" s="743"/>
      <c r="AV544" s="743"/>
      <c r="AW544" s="743"/>
      <c r="AX544" s="743"/>
      <c r="AY544" s="743"/>
      <c r="AZ544" s="743"/>
      <c r="BA544" s="743"/>
      <c r="BB544" s="743"/>
      <c r="BC544" s="743"/>
      <c r="BD544" s="743"/>
      <c r="BE544" s="743"/>
      <c r="BF544" s="743"/>
      <c r="BG544" s="743"/>
      <c r="BH544" s="743"/>
      <c r="BI544" s="743"/>
      <c r="BJ544" s="743"/>
      <c r="BK544" s="743"/>
      <c r="BL544" s="743"/>
      <c r="BM544" s="743"/>
      <c r="BN544" s="743"/>
      <c r="BO544" s="743"/>
      <c r="BP544" s="743"/>
      <c r="BQ544" s="743"/>
      <c r="BR544" s="743"/>
      <c r="BS544" s="743"/>
      <c r="BT544" s="743"/>
      <c r="BU544" s="743"/>
      <c r="BV544" s="743"/>
      <c r="BW544" s="743"/>
      <c r="BX544" s="743"/>
      <c r="BY544" s="743"/>
      <c r="BZ544" s="743"/>
      <c r="CA544" s="743"/>
      <c r="CB544" s="743"/>
      <c r="CC544" s="743"/>
      <c r="CD544" s="743"/>
      <c r="CE544" s="743"/>
      <c r="CF544" s="743"/>
      <c r="CG544" s="743"/>
      <c r="CH544" s="743"/>
      <c r="CI544" s="743"/>
      <c r="CJ544" s="743"/>
      <c r="CK544" s="743"/>
      <c r="CL544" s="743"/>
      <c r="CM544" s="743"/>
      <c r="CN544" s="743"/>
      <c r="CO544" s="743"/>
      <c r="CP544" s="743"/>
      <c r="CQ544" s="743"/>
      <c r="CR544" s="743"/>
      <c r="CS544" s="743"/>
      <c r="CT544" s="743"/>
      <c r="CU544" s="743"/>
      <c r="CV544" s="743"/>
      <c r="CW544" s="743"/>
      <c r="CX544" s="743"/>
      <c r="CY544" s="743"/>
      <c r="CZ544" s="743"/>
      <c r="DA544" s="743"/>
      <c r="DB544" s="743"/>
      <c r="DC544" s="743"/>
      <c r="DD544" s="743"/>
      <c r="DE544" s="743"/>
      <c r="DF544" s="743"/>
      <c r="DG544" s="743"/>
      <c r="DH544" s="743"/>
      <c r="DI544" s="743"/>
      <c r="DJ544" s="743"/>
      <c r="DK544" s="743"/>
      <c r="DL544" s="743"/>
      <c r="DM544" s="743"/>
      <c r="DN544" s="743"/>
      <c r="DO544" s="743"/>
      <c r="DP544" s="743"/>
      <c r="DQ544" s="743"/>
      <c r="DR544" s="743"/>
      <c r="DS544" s="743"/>
      <c r="DT544" s="743"/>
      <c r="DU544" s="743"/>
      <c r="DV544" s="743"/>
      <c r="DW544" s="743"/>
      <c r="DX544" s="743"/>
    </row>
    <row r="545" spans="2:128" x14ac:dyDescent="0.2">
      <c r="B545" s="849" t="s">
        <v>67</v>
      </c>
      <c r="C545" s="743" t="s">
        <v>561</v>
      </c>
      <c r="D545" s="743"/>
      <c r="E545" s="743"/>
      <c r="F545" s="743"/>
      <c r="G545" s="743"/>
      <c r="H545" s="743"/>
      <c r="I545" s="743"/>
      <c r="J545" s="743"/>
      <c r="K545" s="743"/>
      <c r="L545" s="743"/>
      <c r="M545" s="743"/>
      <c r="N545" s="743"/>
      <c r="O545" s="743"/>
      <c r="P545" s="743"/>
      <c r="Q545" s="743"/>
      <c r="R545" s="743"/>
      <c r="S545" s="743"/>
      <c r="T545" s="743"/>
      <c r="U545" s="743"/>
      <c r="V545" s="743"/>
      <c r="W545" s="743"/>
      <c r="X545" s="743"/>
      <c r="Y545" s="743"/>
      <c r="Z545" s="743"/>
      <c r="AA545" s="743"/>
      <c r="AB545" s="743"/>
      <c r="AC545" s="743"/>
      <c r="AD545" s="743"/>
      <c r="AE545" s="743"/>
      <c r="AF545" s="743"/>
      <c r="AG545" s="743"/>
      <c r="AH545" s="743"/>
      <c r="AI545" s="743"/>
      <c r="AJ545" s="743"/>
      <c r="AK545" s="743"/>
      <c r="AL545" s="743"/>
      <c r="AM545" s="743"/>
      <c r="AN545" s="743"/>
      <c r="AO545" s="743"/>
      <c r="AP545" s="743"/>
      <c r="AQ545" s="743"/>
      <c r="AR545" s="743"/>
      <c r="AS545" s="743"/>
      <c r="AT545" s="743"/>
      <c r="AU545" s="743"/>
      <c r="AV545" s="743"/>
      <c r="AW545" s="743"/>
      <c r="AX545" s="743"/>
      <c r="AY545" s="743"/>
      <c r="AZ545" s="743"/>
      <c r="BA545" s="743"/>
      <c r="BB545" s="743"/>
      <c r="BC545" s="743"/>
      <c r="BD545" s="743"/>
      <c r="BE545" s="743"/>
      <c r="BF545" s="743"/>
      <c r="BG545" s="743"/>
      <c r="BH545" s="743"/>
      <c r="BI545" s="743"/>
      <c r="BJ545" s="743"/>
      <c r="BK545" s="743"/>
      <c r="BL545" s="743"/>
      <c r="BM545" s="743"/>
      <c r="BN545" s="743"/>
      <c r="BO545" s="743"/>
      <c r="BP545" s="743"/>
      <c r="BQ545" s="743"/>
      <c r="BR545" s="743"/>
      <c r="BS545" s="743"/>
      <c r="BT545" s="743"/>
      <c r="BU545" s="743"/>
      <c r="BV545" s="743"/>
      <c r="BW545" s="743"/>
      <c r="BX545" s="743"/>
      <c r="BY545" s="743"/>
      <c r="BZ545" s="743"/>
      <c r="CA545" s="743"/>
      <c r="CB545" s="743"/>
      <c r="CC545" s="743"/>
      <c r="CD545" s="743"/>
      <c r="CE545" s="743"/>
      <c r="CF545" s="743"/>
      <c r="CG545" s="743"/>
      <c r="CH545" s="743"/>
      <c r="CI545" s="743"/>
      <c r="CJ545" s="743"/>
      <c r="CK545" s="743"/>
      <c r="CL545" s="743"/>
      <c r="CM545" s="743"/>
      <c r="CN545" s="743"/>
      <c r="CO545" s="743"/>
      <c r="CP545" s="743"/>
      <c r="CQ545" s="743"/>
      <c r="CR545" s="743"/>
      <c r="CS545" s="743"/>
      <c r="CT545" s="743"/>
      <c r="CU545" s="743"/>
      <c r="CV545" s="743"/>
      <c r="CW545" s="743"/>
      <c r="CX545" s="743"/>
      <c r="CY545" s="743"/>
      <c r="CZ545" s="743"/>
      <c r="DA545" s="743"/>
      <c r="DB545" s="743"/>
      <c r="DC545" s="743"/>
      <c r="DD545" s="743"/>
      <c r="DE545" s="743"/>
      <c r="DF545" s="743"/>
      <c r="DG545" s="743"/>
      <c r="DH545" s="743"/>
      <c r="DI545" s="743"/>
      <c r="DJ545" s="743"/>
      <c r="DK545" s="743"/>
      <c r="DL545" s="743"/>
      <c r="DM545" s="743"/>
      <c r="DN545" s="743"/>
      <c r="DO545" s="743"/>
      <c r="DP545" s="743"/>
      <c r="DQ545" s="743"/>
      <c r="DR545" s="743"/>
      <c r="DS545" s="743"/>
      <c r="DT545" s="743"/>
      <c r="DU545" s="743"/>
      <c r="DV545" s="743"/>
      <c r="DW545" s="743"/>
      <c r="DX545" s="743"/>
    </row>
    <row r="546" spans="2:128" x14ac:dyDescent="0.2">
      <c r="B546" s="849" t="s">
        <v>68</v>
      </c>
      <c r="C546" s="743" t="s">
        <v>562</v>
      </c>
      <c r="D546" s="743"/>
      <c r="E546" s="743"/>
      <c r="F546" s="743"/>
      <c r="G546" s="743"/>
      <c r="H546" s="743"/>
      <c r="I546" s="743"/>
      <c r="J546" s="743"/>
      <c r="K546" s="743"/>
      <c r="L546" s="743"/>
      <c r="M546" s="743"/>
      <c r="N546" s="743"/>
      <c r="O546" s="743"/>
      <c r="P546" s="743"/>
      <c r="Q546" s="743"/>
      <c r="R546" s="743"/>
      <c r="S546" s="743"/>
      <c r="T546" s="743"/>
      <c r="U546" s="743"/>
      <c r="V546" s="743"/>
      <c r="W546" s="743"/>
      <c r="X546" s="743"/>
      <c r="Y546" s="743"/>
      <c r="Z546" s="743"/>
      <c r="AA546" s="743"/>
      <c r="AB546" s="743"/>
      <c r="AC546" s="743"/>
      <c r="AD546" s="743"/>
      <c r="AE546" s="743"/>
      <c r="AF546" s="743"/>
      <c r="AG546" s="743"/>
      <c r="AH546" s="743"/>
      <c r="AI546" s="743"/>
      <c r="AJ546" s="743"/>
      <c r="AK546" s="743"/>
      <c r="AL546" s="743"/>
      <c r="AM546" s="743"/>
      <c r="AN546" s="743"/>
      <c r="AO546" s="743"/>
      <c r="AP546" s="743"/>
      <c r="AQ546" s="743"/>
      <c r="AR546" s="743"/>
      <c r="AS546" s="743"/>
      <c r="AT546" s="743"/>
      <c r="AU546" s="743"/>
      <c r="AV546" s="743"/>
      <c r="AW546" s="743"/>
      <c r="AX546" s="743"/>
      <c r="AY546" s="743"/>
      <c r="AZ546" s="743"/>
      <c r="BA546" s="743"/>
      <c r="BB546" s="743"/>
      <c r="BC546" s="743"/>
      <c r="BD546" s="743"/>
      <c r="BE546" s="743"/>
      <c r="BF546" s="743"/>
      <c r="BG546" s="743"/>
      <c r="BH546" s="743"/>
      <c r="BI546" s="743"/>
      <c r="BJ546" s="743"/>
      <c r="BK546" s="743"/>
      <c r="BL546" s="743"/>
      <c r="BM546" s="743"/>
      <c r="BN546" s="743"/>
      <c r="BO546" s="743"/>
      <c r="BP546" s="743"/>
      <c r="BQ546" s="743"/>
      <c r="BR546" s="743"/>
      <c r="BS546" s="743"/>
      <c r="BT546" s="743"/>
      <c r="BU546" s="743"/>
      <c r="BV546" s="743"/>
      <c r="BW546" s="743"/>
      <c r="BX546" s="743"/>
      <c r="BY546" s="743"/>
      <c r="BZ546" s="743"/>
      <c r="CA546" s="743"/>
      <c r="CB546" s="743"/>
      <c r="CC546" s="743"/>
      <c r="CD546" s="743"/>
      <c r="CE546" s="743"/>
      <c r="CF546" s="743"/>
      <c r="CG546" s="743"/>
      <c r="CH546" s="743"/>
      <c r="CI546" s="743"/>
      <c r="CJ546" s="743"/>
      <c r="CK546" s="743"/>
      <c r="CL546" s="743"/>
      <c r="CM546" s="743"/>
      <c r="CN546" s="743"/>
      <c r="CO546" s="743"/>
      <c r="CP546" s="743"/>
      <c r="CQ546" s="743"/>
      <c r="CR546" s="743"/>
      <c r="CS546" s="743"/>
      <c r="CT546" s="743"/>
      <c r="CU546" s="743"/>
      <c r="CV546" s="743"/>
      <c r="CW546" s="743"/>
      <c r="CX546" s="743"/>
      <c r="CY546" s="743"/>
      <c r="CZ546" s="743"/>
      <c r="DA546" s="743"/>
      <c r="DB546" s="743"/>
      <c r="DC546" s="743"/>
      <c r="DD546" s="743"/>
      <c r="DE546" s="743"/>
      <c r="DF546" s="743"/>
      <c r="DG546" s="743"/>
      <c r="DH546" s="743"/>
      <c r="DI546" s="743"/>
      <c r="DJ546" s="743"/>
      <c r="DK546" s="743"/>
      <c r="DL546" s="743"/>
      <c r="DM546" s="743"/>
      <c r="DN546" s="743"/>
      <c r="DO546" s="743"/>
      <c r="DP546" s="743"/>
      <c r="DQ546" s="743"/>
      <c r="DR546" s="743"/>
      <c r="DS546" s="743"/>
      <c r="DT546" s="743"/>
      <c r="DU546" s="743"/>
      <c r="DV546" s="743"/>
      <c r="DW546" s="743"/>
      <c r="DX546" s="743"/>
    </row>
    <row r="547" spans="2:128" x14ac:dyDescent="0.2">
      <c r="B547" s="849" t="s">
        <v>69</v>
      </c>
      <c r="C547" s="743" t="s">
        <v>563</v>
      </c>
      <c r="D547" s="743"/>
      <c r="E547" s="743"/>
      <c r="F547" s="743"/>
      <c r="G547" s="743"/>
      <c r="H547" s="743"/>
      <c r="I547" s="743"/>
      <c r="J547" s="743"/>
      <c r="K547" s="743"/>
      <c r="L547" s="743"/>
      <c r="M547" s="743"/>
      <c r="N547" s="743"/>
      <c r="O547" s="743"/>
      <c r="P547" s="743"/>
      <c r="Q547" s="743"/>
      <c r="R547" s="743"/>
      <c r="S547" s="743"/>
      <c r="T547" s="743"/>
      <c r="U547" s="743"/>
      <c r="V547" s="743"/>
      <c r="W547" s="743"/>
      <c r="X547" s="743"/>
      <c r="Y547" s="743"/>
      <c r="Z547" s="743"/>
      <c r="AA547" s="743"/>
      <c r="AB547" s="743"/>
      <c r="AC547" s="743"/>
      <c r="AD547" s="743"/>
      <c r="AE547" s="743"/>
      <c r="AF547" s="743"/>
      <c r="AG547" s="743"/>
      <c r="AH547" s="743"/>
      <c r="AI547" s="743"/>
      <c r="AJ547" s="743"/>
      <c r="AK547" s="743"/>
      <c r="AL547" s="743"/>
      <c r="AM547" s="743"/>
      <c r="AN547" s="743"/>
      <c r="AO547" s="743"/>
      <c r="AP547" s="743"/>
      <c r="AQ547" s="743"/>
      <c r="AR547" s="743"/>
      <c r="AS547" s="743"/>
      <c r="AT547" s="743"/>
      <c r="AU547" s="743"/>
      <c r="AV547" s="743"/>
      <c r="AW547" s="743"/>
      <c r="AX547" s="743"/>
      <c r="AY547" s="743"/>
      <c r="AZ547" s="743"/>
      <c r="BA547" s="743"/>
      <c r="BB547" s="743"/>
      <c r="BC547" s="743"/>
      <c r="BD547" s="743"/>
      <c r="BE547" s="743"/>
      <c r="BF547" s="743"/>
      <c r="BG547" s="743"/>
      <c r="BH547" s="743"/>
      <c r="BI547" s="743"/>
      <c r="BJ547" s="743"/>
      <c r="BK547" s="743"/>
      <c r="BL547" s="743"/>
      <c r="BM547" s="743"/>
      <c r="BN547" s="743"/>
      <c r="BO547" s="743"/>
      <c r="BP547" s="743"/>
      <c r="BQ547" s="743"/>
      <c r="BR547" s="743"/>
      <c r="BS547" s="743"/>
      <c r="BT547" s="743"/>
      <c r="BU547" s="743"/>
      <c r="BV547" s="743"/>
      <c r="BW547" s="743"/>
      <c r="BX547" s="743"/>
      <c r="BY547" s="743"/>
      <c r="BZ547" s="743"/>
      <c r="CA547" s="743"/>
      <c r="CB547" s="743"/>
      <c r="CC547" s="743"/>
      <c r="CD547" s="743"/>
      <c r="CE547" s="743"/>
      <c r="CF547" s="743"/>
      <c r="CG547" s="743"/>
      <c r="CH547" s="743"/>
      <c r="CI547" s="743"/>
      <c r="CJ547" s="743"/>
      <c r="CK547" s="743"/>
      <c r="CL547" s="743"/>
      <c r="CM547" s="743"/>
      <c r="CN547" s="743"/>
      <c r="CO547" s="743"/>
      <c r="CP547" s="743"/>
      <c r="CQ547" s="743"/>
      <c r="CR547" s="743"/>
      <c r="CS547" s="743"/>
      <c r="CT547" s="743"/>
      <c r="CU547" s="743"/>
      <c r="CV547" s="743"/>
      <c r="CW547" s="743"/>
      <c r="CX547" s="743"/>
      <c r="CY547" s="743"/>
      <c r="CZ547" s="743"/>
      <c r="DA547" s="743"/>
      <c r="DB547" s="743"/>
      <c r="DC547" s="743"/>
      <c r="DD547" s="743"/>
      <c r="DE547" s="743"/>
      <c r="DF547" s="743"/>
      <c r="DG547" s="743"/>
      <c r="DH547" s="743"/>
      <c r="DI547" s="743"/>
      <c r="DJ547" s="743"/>
      <c r="DK547" s="743"/>
      <c r="DL547" s="743"/>
      <c r="DM547" s="743"/>
      <c r="DN547" s="743"/>
      <c r="DO547" s="743"/>
      <c r="DP547" s="743"/>
      <c r="DQ547" s="743"/>
      <c r="DR547" s="743"/>
      <c r="DS547" s="743"/>
      <c r="DT547" s="743"/>
      <c r="DU547" s="743"/>
      <c r="DV547" s="743"/>
      <c r="DW547" s="743"/>
      <c r="DX547" s="743"/>
    </row>
    <row r="548" spans="2:128" x14ac:dyDescent="0.2">
      <c r="B548" s="849" t="s">
        <v>70</v>
      </c>
      <c r="C548" s="743" t="s">
        <v>564</v>
      </c>
      <c r="D548" s="743"/>
      <c r="E548" s="743"/>
      <c r="F548" s="743"/>
      <c r="G548" s="743"/>
      <c r="H548" s="743"/>
      <c r="I548" s="743"/>
      <c r="J548" s="743"/>
      <c r="K548" s="743"/>
      <c r="L548" s="743"/>
      <c r="M548" s="743"/>
      <c r="N548" s="743"/>
      <c r="O548" s="743"/>
      <c r="P548" s="743"/>
      <c r="Q548" s="743"/>
      <c r="R548" s="743"/>
      <c r="S548" s="743"/>
      <c r="T548" s="743"/>
      <c r="U548" s="743"/>
      <c r="V548" s="743"/>
      <c r="W548" s="743"/>
      <c r="X548" s="743"/>
      <c r="Y548" s="743"/>
      <c r="Z548" s="743"/>
      <c r="AA548" s="743"/>
      <c r="AB548" s="743"/>
      <c r="AC548" s="743"/>
      <c r="AD548" s="743"/>
      <c r="AE548" s="743"/>
      <c r="AF548" s="743"/>
      <c r="AG548" s="743"/>
      <c r="AH548" s="743"/>
      <c r="AI548" s="743"/>
      <c r="AJ548" s="743"/>
      <c r="AK548" s="743"/>
      <c r="AL548" s="743"/>
      <c r="AM548" s="743"/>
      <c r="AN548" s="743"/>
      <c r="AO548" s="743"/>
      <c r="AP548" s="743"/>
      <c r="AQ548" s="743"/>
      <c r="AR548" s="743"/>
      <c r="AS548" s="743"/>
      <c r="AT548" s="743"/>
      <c r="AU548" s="743"/>
      <c r="AV548" s="743"/>
      <c r="AW548" s="743"/>
      <c r="AX548" s="743"/>
      <c r="AY548" s="743"/>
      <c r="AZ548" s="743"/>
      <c r="BA548" s="743"/>
      <c r="BB548" s="743"/>
      <c r="BC548" s="743"/>
      <c r="BD548" s="743"/>
      <c r="BE548" s="743"/>
      <c r="BF548" s="743"/>
      <c r="BG548" s="743"/>
      <c r="BH548" s="743"/>
      <c r="BI548" s="743"/>
      <c r="BJ548" s="743"/>
      <c r="BK548" s="743"/>
      <c r="BL548" s="743"/>
      <c r="BM548" s="743"/>
      <c r="BN548" s="743"/>
      <c r="BO548" s="743"/>
      <c r="BP548" s="743"/>
      <c r="BQ548" s="743"/>
      <c r="BR548" s="743"/>
      <c r="BS548" s="743"/>
      <c r="BT548" s="743"/>
      <c r="BU548" s="743"/>
      <c r="BV548" s="743"/>
      <c r="BW548" s="743"/>
      <c r="BX548" s="743"/>
      <c r="BY548" s="743"/>
      <c r="BZ548" s="743"/>
      <c r="CA548" s="743"/>
      <c r="CB548" s="743"/>
      <c r="CC548" s="743"/>
      <c r="CD548" s="743"/>
      <c r="CE548" s="743"/>
      <c r="CF548" s="743"/>
      <c r="CG548" s="743"/>
      <c r="CH548" s="743"/>
      <c r="CI548" s="743"/>
      <c r="CJ548" s="743"/>
      <c r="CK548" s="743"/>
      <c r="CL548" s="743"/>
      <c r="CM548" s="743"/>
      <c r="CN548" s="743"/>
      <c r="CO548" s="743"/>
      <c r="CP548" s="743"/>
      <c r="CQ548" s="743"/>
      <c r="CR548" s="743"/>
      <c r="CS548" s="743"/>
      <c r="CT548" s="743"/>
      <c r="CU548" s="743"/>
      <c r="CV548" s="743"/>
      <c r="CW548" s="743"/>
      <c r="CX548" s="743"/>
      <c r="CY548" s="743"/>
      <c r="CZ548" s="743"/>
      <c r="DA548" s="743"/>
      <c r="DB548" s="743"/>
      <c r="DC548" s="743"/>
      <c r="DD548" s="743"/>
      <c r="DE548" s="743"/>
      <c r="DF548" s="743"/>
      <c r="DG548" s="743"/>
      <c r="DH548" s="743"/>
      <c r="DI548" s="743"/>
      <c r="DJ548" s="743"/>
      <c r="DK548" s="743"/>
      <c r="DL548" s="743"/>
      <c r="DM548" s="743"/>
      <c r="DN548" s="743"/>
      <c r="DO548" s="743"/>
      <c r="DP548" s="743"/>
      <c r="DQ548" s="743"/>
      <c r="DR548" s="743"/>
      <c r="DS548" s="743"/>
      <c r="DT548" s="743"/>
      <c r="DU548" s="743"/>
      <c r="DV548" s="743"/>
      <c r="DW548" s="743"/>
      <c r="DX548" s="743"/>
    </row>
    <row r="549" spans="2:128" x14ac:dyDescent="0.2">
      <c r="B549" s="849" t="s">
        <v>71</v>
      </c>
      <c r="C549" s="743" t="s">
        <v>565</v>
      </c>
      <c r="D549" s="743"/>
      <c r="E549" s="743"/>
      <c r="F549" s="743"/>
      <c r="G549" s="743"/>
      <c r="H549" s="743"/>
      <c r="I549" s="743"/>
      <c r="J549" s="743"/>
      <c r="K549" s="743"/>
      <c r="L549" s="743"/>
      <c r="M549" s="743"/>
      <c r="N549" s="743"/>
      <c r="O549" s="743"/>
      <c r="P549" s="743"/>
      <c r="Q549" s="743"/>
      <c r="R549" s="743"/>
      <c r="S549" s="743"/>
      <c r="T549" s="743"/>
      <c r="U549" s="743"/>
      <c r="V549" s="743"/>
      <c r="W549" s="743"/>
      <c r="X549" s="743"/>
      <c r="Y549" s="743"/>
      <c r="Z549" s="743"/>
      <c r="AA549" s="743"/>
      <c r="AB549" s="743"/>
      <c r="AC549" s="743"/>
      <c r="AD549" s="743"/>
      <c r="AE549" s="743"/>
      <c r="AF549" s="743"/>
      <c r="AG549" s="743"/>
      <c r="AH549" s="743"/>
      <c r="AI549" s="743"/>
      <c r="AJ549" s="743"/>
      <c r="AK549" s="743"/>
      <c r="AL549" s="743"/>
      <c r="AM549" s="743"/>
      <c r="AN549" s="743"/>
      <c r="AO549" s="743"/>
      <c r="AP549" s="743"/>
      <c r="AQ549" s="743"/>
      <c r="AR549" s="743"/>
      <c r="AS549" s="743"/>
      <c r="AT549" s="743"/>
      <c r="AU549" s="743"/>
      <c r="AV549" s="743"/>
      <c r="AW549" s="743"/>
      <c r="AX549" s="743"/>
      <c r="AY549" s="743"/>
      <c r="AZ549" s="743"/>
      <c r="BA549" s="743"/>
      <c r="BB549" s="743"/>
      <c r="BC549" s="743"/>
      <c r="BD549" s="743"/>
      <c r="BE549" s="743"/>
      <c r="BF549" s="743"/>
      <c r="BG549" s="743"/>
      <c r="BH549" s="743"/>
      <c r="BI549" s="743"/>
      <c r="BJ549" s="743"/>
      <c r="BK549" s="743"/>
      <c r="BL549" s="743"/>
      <c r="BM549" s="743"/>
      <c r="BN549" s="743"/>
      <c r="BO549" s="743"/>
      <c r="BP549" s="743"/>
      <c r="BQ549" s="743"/>
      <c r="BR549" s="743"/>
      <c r="BS549" s="743"/>
      <c r="BT549" s="743"/>
      <c r="BU549" s="743"/>
      <c r="BV549" s="743"/>
      <c r="BW549" s="743"/>
      <c r="BX549" s="743"/>
      <c r="BY549" s="743"/>
      <c r="BZ549" s="743"/>
      <c r="CA549" s="743"/>
      <c r="CB549" s="743"/>
      <c r="CC549" s="743"/>
      <c r="CD549" s="743"/>
      <c r="CE549" s="743"/>
      <c r="CF549" s="743"/>
      <c r="CG549" s="743"/>
      <c r="CH549" s="743"/>
      <c r="CI549" s="743"/>
      <c r="CJ549" s="743"/>
      <c r="CK549" s="743"/>
      <c r="CL549" s="743"/>
      <c r="CM549" s="743"/>
      <c r="CN549" s="743"/>
      <c r="CO549" s="743"/>
      <c r="CP549" s="743"/>
      <c r="CQ549" s="743"/>
      <c r="CR549" s="743"/>
      <c r="CS549" s="743"/>
      <c r="CT549" s="743"/>
      <c r="CU549" s="743"/>
      <c r="CV549" s="743"/>
      <c r="CW549" s="743"/>
      <c r="CX549" s="743"/>
      <c r="CY549" s="743"/>
      <c r="CZ549" s="743"/>
      <c r="DA549" s="743"/>
      <c r="DB549" s="743"/>
      <c r="DC549" s="743"/>
      <c r="DD549" s="743"/>
      <c r="DE549" s="743"/>
      <c r="DF549" s="743"/>
      <c r="DG549" s="743"/>
      <c r="DH549" s="743"/>
      <c r="DI549" s="743"/>
      <c r="DJ549" s="743"/>
      <c r="DK549" s="743"/>
      <c r="DL549" s="743"/>
      <c r="DM549" s="743"/>
      <c r="DN549" s="743"/>
      <c r="DO549" s="743"/>
      <c r="DP549" s="743"/>
      <c r="DQ549" s="743"/>
      <c r="DR549" s="743"/>
      <c r="DS549" s="743"/>
      <c r="DT549" s="743"/>
      <c r="DU549" s="743"/>
      <c r="DV549" s="743"/>
      <c r="DW549" s="743"/>
      <c r="DX549" s="743"/>
    </row>
    <row r="550" spans="2:128" x14ac:dyDescent="0.2">
      <c r="B550" s="849" t="s">
        <v>103</v>
      </c>
      <c r="C550" s="743"/>
      <c r="D550" s="743"/>
      <c r="E550" s="743"/>
      <c r="F550" s="743"/>
      <c r="G550" s="743"/>
      <c r="H550" s="743"/>
      <c r="I550" s="743"/>
      <c r="J550" s="743"/>
      <c r="K550" s="743"/>
      <c r="L550" s="743"/>
      <c r="M550" s="743"/>
      <c r="N550" s="743"/>
      <c r="O550" s="743"/>
      <c r="P550" s="743"/>
      <c r="Q550" s="743"/>
      <c r="R550" s="743"/>
      <c r="S550" s="743"/>
      <c r="T550" s="743"/>
      <c r="U550" s="743"/>
      <c r="V550" s="743"/>
      <c r="W550" s="743"/>
      <c r="X550" s="743"/>
      <c r="Y550" s="743"/>
      <c r="Z550" s="743"/>
      <c r="AA550" s="743"/>
      <c r="AB550" s="743"/>
      <c r="AC550" s="743"/>
      <c r="AD550" s="743"/>
      <c r="AE550" s="743"/>
      <c r="AF550" s="743"/>
      <c r="AG550" s="743"/>
      <c r="AH550" s="743"/>
      <c r="AI550" s="743"/>
      <c r="AJ550" s="743"/>
      <c r="AK550" s="743"/>
      <c r="AL550" s="743"/>
      <c r="AM550" s="743"/>
      <c r="AN550" s="743"/>
      <c r="AO550" s="743"/>
      <c r="AP550" s="743"/>
      <c r="AQ550" s="743"/>
      <c r="AR550" s="743"/>
      <c r="AS550" s="743"/>
      <c r="AT550" s="743"/>
      <c r="AU550" s="743"/>
      <c r="AV550" s="743"/>
      <c r="AW550" s="743"/>
      <c r="AX550" s="743"/>
      <c r="AY550" s="743"/>
      <c r="AZ550" s="743"/>
      <c r="BA550" s="743"/>
      <c r="BB550" s="743"/>
      <c r="BC550" s="743"/>
      <c r="BD550" s="743"/>
      <c r="BE550" s="743"/>
      <c r="BF550" s="743"/>
      <c r="BG550" s="743"/>
      <c r="BH550" s="743"/>
      <c r="BI550" s="743"/>
      <c r="BJ550" s="743"/>
      <c r="BK550" s="743"/>
      <c r="BL550" s="743"/>
      <c r="BM550" s="743"/>
      <c r="BN550" s="743"/>
      <c r="BO550" s="743"/>
      <c r="BP550" s="743"/>
      <c r="BQ550" s="743"/>
      <c r="BR550" s="743"/>
      <c r="BS550" s="743"/>
      <c r="BT550" s="743"/>
      <c r="BU550" s="743"/>
      <c r="BV550" s="743"/>
      <c r="BW550" s="743"/>
      <c r="BX550" s="743"/>
      <c r="BY550" s="743"/>
      <c r="BZ550" s="743"/>
      <c r="CA550" s="743"/>
      <c r="CB550" s="743"/>
      <c r="CC550" s="743"/>
      <c r="CD550" s="743"/>
      <c r="CE550" s="743"/>
      <c r="CF550" s="743"/>
      <c r="CG550" s="743"/>
      <c r="CH550" s="743"/>
      <c r="CI550" s="743"/>
      <c r="CJ550" s="743"/>
      <c r="CK550" s="743"/>
      <c r="CL550" s="743"/>
      <c r="CM550" s="743"/>
      <c r="CN550" s="743"/>
      <c r="CO550" s="743"/>
      <c r="CP550" s="743"/>
      <c r="CQ550" s="743"/>
      <c r="CR550" s="743"/>
      <c r="CS550" s="743"/>
      <c r="CT550" s="743"/>
      <c r="CU550" s="743"/>
      <c r="CV550" s="743"/>
      <c r="CW550" s="743"/>
      <c r="CX550" s="743"/>
      <c r="CY550" s="743"/>
      <c r="CZ550" s="743"/>
      <c r="DA550" s="743"/>
      <c r="DB550" s="743"/>
      <c r="DC550" s="743"/>
      <c r="DD550" s="743"/>
      <c r="DE550" s="743"/>
      <c r="DF550" s="743"/>
      <c r="DG550" s="743"/>
      <c r="DH550" s="743"/>
      <c r="DI550" s="743"/>
      <c r="DJ550" s="743"/>
      <c r="DK550" s="743"/>
      <c r="DL550" s="743"/>
      <c r="DM550" s="743"/>
      <c r="DN550" s="743"/>
      <c r="DO550" s="743"/>
      <c r="DP550" s="743"/>
      <c r="DQ550" s="743"/>
      <c r="DR550" s="743"/>
      <c r="DS550" s="743"/>
      <c r="DT550" s="743"/>
      <c r="DU550" s="743"/>
      <c r="DV550" s="743"/>
      <c r="DW550" s="743"/>
      <c r="DX550" s="743"/>
    </row>
    <row r="551" spans="2:128" x14ac:dyDescent="0.2">
      <c r="B551" s="849" t="s">
        <v>104</v>
      </c>
      <c r="C551" s="743"/>
      <c r="D551" s="743"/>
      <c r="E551" s="743"/>
      <c r="F551" s="743"/>
      <c r="G551" s="743"/>
      <c r="H551" s="743"/>
      <c r="I551" s="743"/>
      <c r="J551" s="743"/>
      <c r="K551" s="743"/>
      <c r="L551" s="743"/>
      <c r="M551" s="743"/>
      <c r="N551" s="743"/>
      <c r="O551" s="743"/>
      <c r="P551" s="743"/>
      <c r="Q551" s="743"/>
      <c r="R551" s="743"/>
      <c r="S551" s="743"/>
      <c r="T551" s="743"/>
      <c r="U551" s="743"/>
      <c r="V551" s="743"/>
      <c r="W551" s="743"/>
      <c r="X551" s="743"/>
      <c r="Y551" s="743"/>
      <c r="Z551" s="743"/>
      <c r="AA551" s="743"/>
      <c r="AB551" s="743"/>
      <c r="AC551" s="743"/>
      <c r="AD551" s="743"/>
      <c r="AE551" s="743"/>
      <c r="AF551" s="743"/>
      <c r="AG551" s="743"/>
      <c r="AH551" s="743"/>
      <c r="AI551" s="743"/>
      <c r="AJ551" s="743"/>
      <c r="AK551" s="743"/>
      <c r="AL551" s="743"/>
      <c r="AM551" s="743"/>
      <c r="AN551" s="743"/>
      <c r="AO551" s="743"/>
      <c r="AP551" s="743"/>
      <c r="AQ551" s="743"/>
      <c r="AR551" s="743"/>
      <c r="AS551" s="743"/>
      <c r="AT551" s="743"/>
      <c r="AU551" s="743"/>
      <c r="AV551" s="743"/>
      <c r="AW551" s="743"/>
      <c r="AX551" s="743"/>
      <c r="AY551" s="743"/>
      <c r="AZ551" s="743"/>
      <c r="BA551" s="743"/>
      <c r="BB551" s="743"/>
      <c r="BC551" s="743"/>
      <c r="BD551" s="743"/>
      <c r="BE551" s="743"/>
      <c r="BF551" s="743"/>
      <c r="BG551" s="743"/>
      <c r="BH551" s="743"/>
      <c r="BI551" s="743"/>
      <c r="BJ551" s="743"/>
      <c r="BK551" s="743"/>
      <c r="BL551" s="743"/>
      <c r="BM551" s="743"/>
      <c r="BN551" s="743"/>
      <c r="BO551" s="743"/>
      <c r="BP551" s="743"/>
      <c r="BQ551" s="743"/>
      <c r="BR551" s="743"/>
      <c r="BS551" s="743"/>
      <c r="BT551" s="743"/>
      <c r="BU551" s="743"/>
      <c r="BV551" s="743"/>
      <c r="BW551" s="743"/>
      <c r="BX551" s="743"/>
      <c r="BY551" s="743"/>
      <c r="BZ551" s="743"/>
      <c r="CA551" s="743"/>
      <c r="CB551" s="743"/>
      <c r="CC551" s="743"/>
      <c r="CD551" s="743"/>
      <c r="CE551" s="743"/>
      <c r="CF551" s="743"/>
      <c r="CG551" s="743"/>
      <c r="CH551" s="743"/>
      <c r="CI551" s="743"/>
      <c r="CJ551" s="743"/>
      <c r="CK551" s="743"/>
      <c r="CL551" s="743"/>
      <c r="CM551" s="743"/>
      <c r="CN551" s="743"/>
      <c r="CO551" s="743"/>
      <c r="CP551" s="743"/>
      <c r="CQ551" s="743"/>
      <c r="CR551" s="743"/>
      <c r="CS551" s="743"/>
      <c r="CT551" s="743"/>
      <c r="CU551" s="743"/>
      <c r="CV551" s="743"/>
      <c r="CW551" s="743"/>
      <c r="CX551" s="743"/>
      <c r="CY551" s="743"/>
      <c r="CZ551" s="743"/>
      <c r="DA551" s="743"/>
      <c r="DB551" s="743"/>
      <c r="DC551" s="743"/>
      <c r="DD551" s="743"/>
      <c r="DE551" s="743"/>
      <c r="DF551" s="743"/>
      <c r="DG551" s="743"/>
      <c r="DH551" s="743"/>
      <c r="DI551" s="743"/>
      <c r="DJ551" s="743"/>
      <c r="DK551" s="743"/>
      <c r="DL551" s="743"/>
      <c r="DM551" s="743"/>
      <c r="DN551" s="743"/>
      <c r="DO551" s="743"/>
      <c r="DP551" s="743"/>
      <c r="DQ551" s="743"/>
      <c r="DR551" s="743"/>
      <c r="DS551" s="743"/>
      <c r="DT551" s="743"/>
      <c r="DU551" s="743"/>
      <c r="DV551" s="743"/>
      <c r="DW551" s="743"/>
      <c r="DX551" s="743"/>
    </row>
    <row r="552" spans="2:128" x14ac:dyDescent="0.2">
      <c r="B552" s="849" t="s">
        <v>105</v>
      </c>
      <c r="C552" s="743" t="s">
        <v>566</v>
      </c>
      <c r="D552" s="743"/>
      <c r="E552" s="743"/>
      <c r="F552" s="743"/>
      <c r="G552" s="743"/>
      <c r="H552" s="743"/>
      <c r="I552" s="743"/>
      <c r="J552" s="743"/>
      <c r="K552" s="743"/>
      <c r="L552" s="743"/>
      <c r="M552" s="743"/>
      <c r="N552" s="743"/>
      <c r="O552" s="743"/>
      <c r="P552" s="743"/>
      <c r="Q552" s="743"/>
      <c r="R552" s="743"/>
      <c r="S552" s="743"/>
      <c r="T552" s="743"/>
      <c r="U552" s="743"/>
      <c r="V552" s="743"/>
      <c r="W552" s="743"/>
      <c r="X552" s="743"/>
      <c r="Y552" s="743"/>
      <c r="Z552" s="743"/>
      <c r="AA552" s="743"/>
      <c r="AB552" s="743"/>
      <c r="AC552" s="743"/>
      <c r="AD552" s="743"/>
      <c r="AE552" s="743"/>
      <c r="AF552" s="743"/>
      <c r="AG552" s="743"/>
      <c r="AH552" s="743"/>
      <c r="AI552" s="743"/>
      <c r="AJ552" s="743"/>
      <c r="AK552" s="743"/>
      <c r="AL552" s="743"/>
      <c r="AM552" s="743"/>
      <c r="AN552" s="743"/>
      <c r="AO552" s="743"/>
      <c r="AP552" s="743"/>
      <c r="AQ552" s="743"/>
      <c r="AR552" s="743"/>
      <c r="AS552" s="743"/>
      <c r="AT552" s="743"/>
      <c r="AU552" s="743"/>
      <c r="AV552" s="743"/>
      <c r="AW552" s="743"/>
      <c r="AX552" s="743"/>
      <c r="AY552" s="743"/>
      <c r="AZ552" s="743"/>
      <c r="BA552" s="743"/>
      <c r="BB552" s="743"/>
      <c r="BC552" s="743"/>
      <c r="BD552" s="743"/>
      <c r="BE552" s="743"/>
      <c r="BF552" s="743"/>
      <c r="BG552" s="743"/>
      <c r="BH552" s="743"/>
      <c r="BI552" s="743"/>
      <c r="BJ552" s="743"/>
      <c r="BK552" s="743"/>
      <c r="BL552" s="743"/>
      <c r="BM552" s="743"/>
      <c r="BN552" s="743"/>
      <c r="BO552" s="743"/>
      <c r="BP552" s="743"/>
      <c r="BQ552" s="743"/>
      <c r="BR552" s="743"/>
      <c r="BS552" s="743"/>
      <c r="BT552" s="743"/>
      <c r="BU552" s="743"/>
      <c r="BV552" s="743"/>
      <c r="BW552" s="743"/>
      <c r="BX552" s="743"/>
      <c r="BY552" s="743"/>
      <c r="BZ552" s="743"/>
      <c r="CA552" s="743"/>
      <c r="CB552" s="743"/>
      <c r="CC552" s="743"/>
      <c r="CD552" s="743"/>
      <c r="CE552" s="743"/>
      <c r="CF552" s="743"/>
      <c r="CG552" s="743"/>
      <c r="CH552" s="743"/>
      <c r="CI552" s="743"/>
      <c r="CJ552" s="743"/>
      <c r="CK552" s="743"/>
      <c r="CL552" s="743"/>
      <c r="CM552" s="743"/>
      <c r="CN552" s="743"/>
      <c r="CO552" s="743"/>
      <c r="CP552" s="743"/>
      <c r="CQ552" s="743"/>
      <c r="CR552" s="743"/>
      <c r="CS552" s="743"/>
      <c r="CT552" s="743"/>
      <c r="CU552" s="743"/>
      <c r="CV552" s="743"/>
      <c r="CW552" s="743"/>
      <c r="CX552" s="743"/>
      <c r="CY552" s="743"/>
      <c r="CZ552" s="743"/>
      <c r="DA552" s="743"/>
      <c r="DB552" s="743"/>
      <c r="DC552" s="743"/>
      <c r="DD552" s="743"/>
      <c r="DE552" s="743"/>
      <c r="DF552" s="743"/>
      <c r="DG552" s="743"/>
      <c r="DH552" s="743"/>
      <c r="DI552" s="743"/>
      <c r="DJ552" s="743"/>
      <c r="DK552" s="743"/>
      <c r="DL552" s="743"/>
      <c r="DM552" s="743"/>
      <c r="DN552" s="743"/>
      <c r="DO552" s="743"/>
      <c r="DP552" s="743"/>
      <c r="DQ552" s="743"/>
      <c r="DR552" s="743"/>
      <c r="DS552" s="743"/>
      <c r="DT552" s="743"/>
      <c r="DU552" s="743"/>
      <c r="DV552" s="743"/>
      <c r="DW552" s="743"/>
      <c r="DX552" s="743"/>
    </row>
    <row r="553" spans="2:128" x14ac:dyDescent="0.2">
      <c r="B553" s="849" t="s">
        <v>106</v>
      </c>
      <c r="C553" s="743" t="s">
        <v>567</v>
      </c>
      <c r="D553" s="743"/>
      <c r="E553" s="743"/>
      <c r="F553" s="743"/>
      <c r="G553" s="743"/>
      <c r="H553" s="743"/>
      <c r="I553" s="743"/>
      <c r="J553" s="743"/>
      <c r="K553" s="743"/>
      <c r="L553" s="743"/>
      <c r="M553" s="743"/>
      <c r="N553" s="743"/>
      <c r="O553" s="743"/>
      <c r="P553" s="743"/>
      <c r="Q553" s="743"/>
      <c r="R553" s="743"/>
      <c r="S553" s="743"/>
      <c r="T553" s="743"/>
      <c r="U553" s="743"/>
      <c r="V553" s="743"/>
      <c r="W553" s="743"/>
      <c r="X553" s="743"/>
      <c r="Y553" s="743"/>
      <c r="Z553" s="743"/>
      <c r="AA553" s="743"/>
      <c r="AB553" s="743"/>
      <c r="AC553" s="743"/>
      <c r="AD553" s="743"/>
      <c r="AE553" s="743"/>
      <c r="AF553" s="743"/>
      <c r="AG553" s="743"/>
      <c r="AH553" s="743"/>
      <c r="AI553" s="743"/>
      <c r="AJ553" s="743"/>
      <c r="AK553" s="743"/>
      <c r="AL553" s="743"/>
      <c r="AM553" s="743"/>
      <c r="AN553" s="743"/>
      <c r="AO553" s="743"/>
      <c r="AP553" s="743"/>
      <c r="AQ553" s="743"/>
      <c r="AR553" s="743"/>
      <c r="AS553" s="743"/>
      <c r="AT553" s="743"/>
      <c r="AU553" s="743"/>
      <c r="AV553" s="743"/>
      <c r="AW553" s="743"/>
      <c r="AX553" s="743"/>
      <c r="AY553" s="743"/>
      <c r="AZ553" s="743"/>
      <c r="BA553" s="743"/>
      <c r="BB553" s="743"/>
      <c r="BC553" s="743"/>
      <c r="BD553" s="743"/>
      <c r="BE553" s="743"/>
      <c r="BF553" s="743"/>
      <c r="BG553" s="743"/>
      <c r="BH553" s="743"/>
      <c r="BI553" s="743"/>
      <c r="BJ553" s="743"/>
      <c r="BK553" s="743"/>
      <c r="BL553" s="743"/>
      <c r="BM553" s="743"/>
      <c r="BN553" s="743"/>
      <c r="BO553" s="743"/>
      <c r="BP553" s="743"/>
      <c r="BQ553" s="743"/>
      <c r="BR553" s="743"/>
      <c r="BS553" s="743"/>
      <c r="BT553" s="743"/>
      <c r="BU553" s="743"/>
      <c r="BV553" s="743"/>
      <c r="BW553" s="743"/>
      <c r="BX553" s="743"/>
      <c r="BY553" s="743"/>
      <c r="BZ553" s="743"/>
      <c r="CA553" s="743"/>
      <c r="CB553" s="743"/>
      <c r="CC553" s="743"/>
      <c r="CD553" s="743"/>
      <c r="CE553" s="743"/>
      <c r="CF553" s="743"/>
      <c r="CG553" s="743"/>
      <c r="CH553" s="743"/>
      <c r="CI553" s="743"/>
      <c r="CJ553" s="743"/>
      <c r="CK553" s="743"/>
      <c r="CL553" s="743"/>
      <c r="CM553" s="743"/>
      <c r="CN553" s="743"/>
      <c r="CO553" s="743"/>
      <c r="CP553" s="743"/>
      <c r="CQ553" s="743"/>
      <c r="CR553" s="743"/>
      <c r="CS553" s="743"/>
      <c r="CT553" s="743"/>
      <c r="CU553" s="743"/>
      <c r="CV553" s="743"/>
      <c r="CW553" s="743"/>
      <c r="CX553" s="743"/>
      <c r="CY553" s="743"/>
      <c r="CZ553" s="743"/>
      <c r="DA553" s="743"/>
      <c r="DB553" s="743"/>
      <c r="DC553" s="743"/>
      <c r="DD553" s="743"/>
      <c r="DE553" s="743"/>
      <c r="DF553" s="743"/>
      <c r="DG553" s="743"/>
      <c r="DH553" s="743"/>
      <c r="DI553" s="743"/>
      <c r="DJ553" s="743"/>
      <c r="DK553" s="743"/>
      <c r="DL553" s="743"/>
      <c r="DM553" s="743"/>
      <c r="DN553" s="743"/>
      <c r="DO553" s="743"/>
      <c r="DP553" s="743"/>
      <c r="DQ553" s="743"/>
      <c r="DR553" s="743"/>
      <c r="DS553" s="743"/>
      <c r="DT553" s="743"/>
      <c r="DU553" s="743"/>
      <c r="DV553" s="743"/>
      <c r="DW553" s="743"/>
      <c r="DX553" s="743"/>
    </row>
    <row r="554" spans="2:128" x14ac:dyDescent="0.2">
      <c r="B554" s="849"/>
      <c r="C554" s="743"/>
      <c r="D554" s="743"/>
      <c r="E554" s="743"/>
      <c r="F554" s="743"/>
      <c r="G554" s="743"/>
      <c r="H554" s="743"/>
      <c r="I554" s="743"/>
      <c r="J554" s="743"/>
      <c r="K554" s="743"/>
      <c r="L554" s="743"/>
      <c r="M554" s="743"/>
      <c r="N554" s="743"/>
      <c r="O554" s="743"/>
      <c r="P554" s="743"/>
      <c r="Q554" s="743"/>
      <c r="R554" s="743"/>
      <c r="S554" s="743"/>
      <c r="T554" s="743"/>
      <c r="U554" s="743"/>
      <c r="V554" s="743"/>
      <c r="W554" s="743"/>
      <c r="X554" s="743"/>
      <c r="Y554" s="743"/>
      <c r="Z554" s="743"/>
      <c r="AA554" s="743"/>
      <c r="AB554" s="743"/>
      <c r="AC554" s="743"/>
      <c r="AD554" s="743"/>
      <c r="AE554" s="743"/>
      <c r="AF554" s="743"/>
      <c r="AG554" s="743"/>
      <c r="AH554" s="743"/>
      <c r="AI554" s="743"/>
      <c r="AJ554" s="743"/>
      <c r="AK554" s="743"/>
      <c r="AL554" s="743"/>
      <c r="AM554" s="743"/>
      <c r="AN554" s="743"/>
      <c r="AO554" s="743"/>
      <c r="AP554" s="743"/>
      <c r="AQ554" s="743"/>
      <c r="AR554" s="743"/>
      <c r="AS554" s="743"/>
      <c r="AT554" s="743"/>
      <c r="AU554" s="743"/>
      <c r="AV554" s="743"/>
      <c r="AW554" s="743"/>
      <c r="AX554" s="743"/>
      <c r="AY554" s="743"/>
      <c r="AZ554" s="743"/>
      <c r="BA554" s="743"/>
      <c r="BB554" s="743"/>
      <c r="BC554" s="743"/>
      <c r="BD554" s="743"/>
      <c r="BE554" s="743"/>
      <c r="BF554" s="743"/>
      <c r="BG554" s="743"/>
      <c r="BH554" s="743"/>
      <c r="BI554" s="743"/>
      <c r="BJ554" s="743"/>
      <c r="BK554" s="743"/>
      <c r="BL554" s="743"/>
      <c r="BM554" s="743"/>
      <c r="BN554" s="743"/>
      <c r="BO554" s="743"/>
      <c r="BP554" s="743"/>
      <c r="BQ554" s="743"/>
      <c r="BR554" s="743"/>
      <c r="BS554" s="743"/>
      <c r="BT554" s="743"/>
      <c r="BU554" s="743"/>
      <c r="BV554" s="743"/>
      <c r="BW554" s="743"/>
      <c r="BX554" s="743"/>
      <c r="BY554" s="743"/>
      <c r="BZ554" s="743"/>
      <c r="CA554" s="743"/>
      <c r="CB554" s="743"/>
      <c r="CC554" s="743"/>
      <c r="CD554" s="743"/>
      <c r="CE554" s="743"/>
      <c r="CF554" s="743"/>
      <c r="CG554" s="743"/>
      <c r="CH554" s="743"/>
      <c r="CI554" s="743"/>
      <c r="CJ554" s="743"/>
      <c r="CK554" s="743"/>
      <c r="CL554" s="743"/>
      <c r="CM554" s="743"/>
      <c r="CN554" s="743"/>
      <c r="CO554" s="743"/>
      <c r="CP554" s="743"/>
      <c r="CQ554" s="743"/>
      <c r="CR554" s="743"/>
      <c r="CS554" s="743"/>
      <c r="CT554" s="743"/>
      <c r="CU554" s="743"/>
      <c r="CV554" s="743"/>
      <c r="CW554" s="743"/>
      <c r="CX554" s="743"/>
      <c r="CY554" s="743"/>
      <c r="CZ554" s="743"/>
      <c r="DA554" s="743"/>
      <c r="DB554" s="743"/>
      <c r="DC554" s="743"/>
      <c r="DD554" s="743"/>
      <c r="DE554" s="743"/>
      <c r="DF554" s="743"/>
      <c r="DG554" s="743"/>
      <c r="DH554" s="743"/>
      <c r="DI554" s="743"/>
      <c r="DJ554" s="743"/>
      <c r="DK554" s="743"/>
      <c r="DL554" s="743"/>
      <c r="DM554" s="743"/>
      <c r="DN554" s="743"/>
      <c r="DO554" s="743"/>
      <c r="DP554" s="743"/>
      <c r="DQ554" s="743"/>
      <c r="DR554" s="743"/>
      <c r="DS554" s="743"/>
      <c r="DT554" s="743"/>
      <c r="DU554" s="743"/>
      <c r="DV554" s="743"/>
      <c r="DW554" s="743"/>
      <c r="DX554" s="743"/>
    </row>
    <row r="555" spans="2:128" x14ac:dyDescent="0.2">
      <c r="B555" s="849"/>
      <c r="C555" s="743"/>
      <c r="D555" s="743"/>
      <c r="E555" s="743"/>
      <c r="F555" s="743"/>
      <c r="G555" s="743"/>
      <c r="H555" s="743"/>
      <c r="I555" s="743"/>
      <c r="J555" s="743"/>
      <c r="K555" s="743"/>
      <c r="L555" s="743"/>
      <c r="M555" s="743"/>
      <c r="N555" s="743"/>
      <c r="O555" s="743"/>
      <c r="P555" s="743"/>
      <c r="Q555" s="743"/>
      <c r="R555" s="743"/>
      <c r="S555" s="743"/>
      <c r="T555" s="743"/>
      <c r="U555" s="743"/>
      <c r="V555" s="743"/>
      <c r="W555" s="743"/>
      <c r="X555" s="743"/>
      <c r="Y555" s="743"/>
      <c r="Z555" s="743"/>
      <c r="AA555" s="743"/>
      <c r="AB555" s="743"/>
      <c r="AC555" s="743"/>
      <c r="AD555" s="743"/>
      <c r="AE555" s="743"/>
      <c r="AF555" s="743"/>
      <c r="AG555" s="743"/>
      <c r="AH555" s="743"/>
      <c r="AI555" s="743"/>
      <c r="AJ555" s="743"/>
      <c r="AK555" s="743"/>
      <c r="AL555" s="743"/>
      <c r="AM555" s="743"/>
      <c r="AN555" s="743"/>
      <c r="AO555" s="743"/>
      <c r="AP555" s="743"/>
      <c r="AQ555" s="743"/>
      <c r="AR555" s="743"/>
      <c r="AS555" s="743"/>
      <c r="AT555" s="743"/>
      <c r="AU555" s="743"/>
      <c r="AV555" s="743"/>
      <c r="AW555" s="743"/>
      <c r="AX555" s="743"/>
      <c r="AY555" s="743"/>
      <c r="AZ555" s="743"/>
      <c r="BA555" s="743"/>
      <c r="BB555" s="743"/>
      <c r="BC555" s="743"/>
      <c r="BD555" s="743"/>
      <c r="BE555" s="743"/>
      <c r="BF555" s="743"/>
      <c r="BG555" s="743"/>
      <c r="BH555" s="743"/>
      <c r="BI555" s="743"/>
      <c r="BJ555" s="743"/>
      <c r="BK555" s="743"/>
      <c r="BL555" s="743"/>
      <c r="BM555" s="743"/>
      <c r="BN555" s="743"/>
      <c r="BO555" s="743"/>
      <c r="BP555" s="743"/>
      <c r="BQ555" s="743"/>
      <c r="BR555" s="743"/>
      <c r="BS555" s="743"/>
      <c r="BT555" s="743"/>
      <c r="BU555" s="743"/>
      <c r="BV555" s="743"/>
      <c r="BW555" s="743"/>
      <c r="BX555" s="743"/>
      <c r="BY555" s="743"/>
      <c r="BZ555" s="743"/>
      <c r="CA555" s="743"/>
      <c r="CB555" s="743"/>
      <c r="CC555" s="743"/>
      <c r="CD555" s="743"/>
      <c r="CE555" s="743"/>
      <c r="CF555" s="743"/>
      <c r="CG555" s="743"/>
      <c r="CH555" s="743"/>
      <c r="CI555" s="743"/>
      <c r="CJ555" s="743"/>
      <c r="CK555" s="743"/>
      <c r="CL555" s="743"/>
      <c r="CM555" s="743"/>
      <c r="CN555" s="743"/>
      <c r="CO555" s="743"/>
      <c r="CP555" s="743"/>
      <c r="CQ555" s="743"/>
      <c r="CR555" s="743"/>
      <c r="CS555" s="743"/>
      <c r="CT555" s="743"/>
      <c r="CU555" s="743"/>
      <c r="CV555" s="743"/>
      <c r="CW555" s="743"/>
      <c r="CX555" s="743"/>
      <c r="CY555" s="743"/>
      <c r="CZ555" s="743"/>
      <c r="DA555" s="743"/>
      <c r="DB555" s="743"/>
      <c r="DC555" s="743"/>
      <c r="DD555" s="743"/>
      <c r="DE555" s="743"/>
      <c r="DF555" s="743"/>
      <c r="DG555" s="743"/>
      <c r="DH555" s="743"/>
      <c r="DI555" s="743"/>
      <c r="DJ555" s="743"/>
      <c r="DK555" s="743"/>
      <c r="DL555" s="743"/>
      <c r="DM555" s="743"/>
      <c r="DN555" s="743"/>
      <c r="DO555" s="743"/>
      <c r="DP555" s="743"/>
      <c r="DQ555" s="743"/>
      <c r="DR555" s="743"/>
      <c r="DS555" s="743"/>
      <c r="DT555" s="743"/>
      <c r="DU555" s="743"/>
      <c r="DV555" s="743"/>
      <c r="DW555" s="743"/>
      <c r="DX555" s="743"/>
    </row>
    <row r="556" spans="2:128" x14ac:dyDescent="0.2">
      <c r="B556" s="849"/>
      <c r="C556" s="743" t="s">
        <v>568</v>
      </c>
      <c r="D556" s="743"/>
      <c r="E556" s="743"/>
      <c r="F556" s="743"/>
      <c r="G556" s="743"/>
      <c r="H556" s="743"/>
      <c r="I556" s="743"/>
      <c r="J556" s="743"/>
      <c r="K556" s="743"/>
      <c r="L556" s="743"/>
      <c r="M556" s="743"/>
      <c r="N556" s="743"/>
      <c r="O556" s="743"/>
      <c r="P556" s="743"/>
      <c r="Q556" s="743"/>
      <c r="R556" s="743"/>
      <c r="S556" s="743"/>
      <c r="T556" s="743"/>
      <c r="U556" s="743"/>
      <c r="V556" s="743"/>
      <c r="W556" s="743"/>
      <c r="X556" s="743"/>
      <c r="Y556" s="743"/>
      <c r="Z556" s="743"/>
      <c r="AA556" s="743"/>
      <c r="AB556" s="743"/>
      <c r="AC556" s="743"/>
      <c r="AD556" s="743"/>
      <c r="AE556" s="743"/>
      <c r="AF556" s="743"/>
      <c r="AG556" s="743"/>
      <c r="AH556" s="743"/>
      <c r="AI556" s="743"/>
      <c r="AJ556" s="743"/>
      <c r="AK556" s="743"/>
      <c r="AL556" s="743"/>
      <c r="AM556" s="743"/>
      <c r="AN556" s="743"/>
      <c r="AO556" s="743"/>
      <c r="AP556" s="743"/>
      <c r="AQ556" s="743"/>
      <c r="AR556" s="743"/>
      <c r="AS556" s="743"/>
      <c r="AT556" s="743"/>
      <c r="AU556" s="743"/>
      <c r="AV556" s="743"/>
      <c r="AW556" s="743"/>
      <c r="AX556" s="743"/>
      <c r="AY556" s="743"/>
      <c r="AZ556" s="743"/>
      <c r="BA556" s="743"/>
      <c r="BB556" s="743"/>
      <c r="BC556" s="743"/>
      <c r="BD556" s="743"/>
      <c r="BE556" s="743"/>
      <c r="BF556" s="743"/>
      <c r="BG556" s="743"/>
      <c r="BH556" s="743"/>
      <c r="BI556" s="743"/>
      <c r="BJ556" s="743"/>
      <c r="BK556" s="743"/>
      <c r="BL556" s="743"/>
      <c r="BM556" s="743"/>
      <c r="BN556" s="743"/>
      <c r="BO556" s="743"/>
      <c r="BP556" s="743"/>
      <c r="BQ556" s="743"/>
      <c r="BR556" s="743"/>
      <c r="BS556" s="743"/>
      <c r="BT556" s="743"/>
      <c r="BU556" s="743"/>
      <c r="BV556" s="743"/>
      <c r="BW556" s="743"/>
      <c r="BX556" s="743"/>
      <c r="BY556" s="743"/>
      <c r="BZ556" s="743"/>
      <c r="CA556" s="743"/>
      <c r="CB556" s="743"/>
      <c r="CC556" s="743"/>
      <c r="CD556" s="743"/>
      <c r="CE556" s="743"/>
      <c r="CF556" s="743"/>
      <c r="CG556" s="743"/>
      <c r="CH556" s="743"/>
      <c r="CI556" s="743"/>
      <c r="CJ556" s="743"/>
      <c r="CK556" s="743"/>
      <c r="CL556" s="743"/>
      <c r="CM556" s="743"/>
      <c r="CN556" s="743"/>
      <c r="CO556" s="743"/>
      <c r="CP556" s="743"/>
      <c r="CQ556" s="743"/>
      <c r="CR556" s="743"/>
      <c r="CS556" s="743"/>
      <c r="CT556" s="743"/>
      <c r="CU556" s="743"/>
      <c r="CV556" s="743"/>
      <c r="CW556" s="743"/>
      <c r="CX556" s="743"/>
      <c r="CY556" s="743"/>
      <c r="CZ556" s="743"/>
      <c r="DA556" s="743"/>
      <c r="DB556" s="743"/>
      <c r="DC556" s="743"/>
      <c r="DD556" s="743"/>
      <c r="DE556" s="743"/>
      <c r="DF556" s="743"/>
      <c r="DG556" s="743"/>
      <c r="DH556" s="743"/>
      <c r="DI556" s="743"/>
      <c r="DJ556" s="743"/>
      <c r="DK556" s="743"/>
      <c r="DL556" s="743"/>
      <c r="DM556" s="743"/>
      <c r="DN556" s="743"/>
      <c r="DO556" s="743"/>
      <c r="DP556" s="743"/>
      <c r="DQ556" s="743"/>
      <c r="DR556" s="743"/>
      <c r="DS556" s="743"/>
      <c r="DT556" s="743"/>
      <c r="DU556" s="743"/>
      <c r="DV556" s="743"/>
      <c r="DW556" s="743"/>
      <c r="DX556" s="743"/>
    </row>
    <row r="557" spans="2:128" x14ac:dyDescent="0.2">
      <c r="B557" s="849"/>
      <c r="C557" s="743" t="s">
        <v>569</v>
      </c>
      <c r="D557" s="743"/>
      <c r="E557" s="743"/>
      <c r="F557" s="743"/>
      <c r="G557" s="743"/>
      <c r="H557" s="743"/>
      <c r="I557" s="743"/>
      <c r="J557" s="743"/>
      <c r="K557" s="743"/>
      <c r="L557" s="743"/>
      <c r="M557" s="743"/>
      <c r="N557" s="743"/>
      <c r="O557" s="743"/>
      <c r="P557" s="743"/>
      <c r="Q557" s="743"/>
      <c r="R557" s="743"/>
      <c r="S557" s="743"/>
      <c r="T557" s="743"/>
      <c r="U557" s="743"/>
      <c r="V557" s="743"/>
      <c r="W557" s="743"/>
      <c r="X557" s="743"/>
      <c r="Y557" s="743"/>
      <c r="Z557" s="743"/>
      <c r="AA557" s="743"/>
      <c r="AB557" s="743"/>
      <c r="AC557" s="743"/>
      <c r="AD557" s="743"/>
      <c r="AE557" s="743"/>
      <c r="AF557" s="743"/>
      <c r="AG557" s="743"/>
      <c r="AH557" s="743"/>
      <c r="AI557" s="743"/>
      <c r="AJ557" s="743"/>
      <c r="AK557" s="743"/>
      <c r="AL557" s="743"/>
      <c r="AM557" s="743"/>
      <c r="AN557" s="743"/>
      <c r="AO557" s="743"/>
      <c r="AP557" s="743"/>
      <c r="AQ557" s="743"/>
      <c r="AR557" s="743"/>
      <c r="AS557" s="743"/>
      <c r="AT557" s="743"/>
      <c r="AU557" s="743"/>
      <c r="AV557" s="743"/>
      <c r="AW557" s="743"/>
      <c r="AX557" s="743"/>
      <c r="AY557" s="743"/>
      <c r="AZ557" s="743"/>
      <c r="BA557" s="743"/>
      <c r="BB557" s="743"/>
      <c r="BC557" s="743"/>
      <c r="BD557" s="743"/>
      <c r="BE557" s="743"/>
      <c r="BF557" s="743"/>
      <c r="BG557" s="743"/>
      <c r="BH557" s="743"/>
      <c r="BI557" s="743"/>
      <c r="BJ557" s="743"/>
      <c r="BK557" s="743"/>
      <c r="BL557" s="743"/>
      <c r="BM557" s="743"/>
      <c r="BN557" s="743"/>
      <c r="BO557" s="743"/>
      <c r="BP557" s="743"/>
      <c r="BQ557" s="743"/>
      <c r="BR557" s="743"/>
      <c r="BS557" s="743"/>
      <c r="BT557" s="743"/>
      <c r="BU557" s="743"/>
      <c r="BV557" s="743"/>
      <c r="BW557" s="743"/>
      <c r="BX557" s="743"/>
      <c r="BY557" s="743"/>
      <c r="BZ557" s="743"/>
      <c r="CA557" s="743"/>
      <c r="CB557" s="743"/>
      <c r="CC557" s="743"/>
      <c r="CD557" s="743"/>
      <c r="CE557" s="743"/>
      <c r="CF557" s="743"/>
      <c r="CG557" s="743"/>
      <c r="CH557" s="743"/>
      <c r="CI557" s="743"/>
      <c r="CJ557" s="743"/>
      <c r="CK557" s="743"/>
      <c r="CL557" s="743"/>
      <c r="CM557" s="743"/>
      <c r="CN557" s="743"/>
      <c r="CO557" s="743"/>
      <c r="CP557" s="743"/>
      <c r="CQ557" s="743"/>
      <c r="CR557" s="743"/>
      <c r="CS557" s="743"/>
      <c r="CT557" s="743"/>
      <c r="CU557" s="743"/>
      <c r="CV557" s="743"/>
      <c r="CW557" s="743"/>
      <c r="CX557" s="743"/>
      <c r="CY557" s="743"/>
      <c r="CZ557" s="743"/>
      <c r="DA557" s="743"/>
      <c r="DB557" s="743"/>
      <c r="DC557" s="743"/>
      <c r="DD557" s="743"/>
      <c r="DE557" s="743"/>
      <c r="DF557" s="743"/>
      <c r="DG557" s="743"/>
      <c r="DH557" s="743"/>
      <c r="DI557" s="743"/>
      <c r="DJ557" s="743"/>
      <c r="DK557" s="743"/>
      <c r="DL557" s="743"/>
      <c r="DM557" s="743"/>
      <c r="DN557" s="743"/>
      <c r="DO557" s="743"/>
      <c r="DP557" s="743"/>
      <c r="DQ557" s="743"/>
      <c r="DR557" s="743"/>
      <c r="DS557" s="743"/>
      <c r="DT557" s="743"/>
      <c r="DU557" s="743"/>
      <c r="DV557" s="743"/>
      <c r="DW557" s="743"/>
      <c r="DX557" s="743"/>
    </row>
    <row r="558" spans="2:128" x14ac:dyDescent="0.2">
      <c r="B558" s="849"/>
      <c r="C558" s="743" t="s">
        <v>570</v>
      </c>
      <c r="D558" s="743"/>
      <c r="E558" s="743"/>
      <c r="F558" s="743"/>
      <c r="G558" s="743"/>
      <c r="H558" s="743"/>
      <c r="I558" s="743"/>
      <c r="J558" s="743"/>
      <c r="K558" s="743"/>
      <c r="L558" s="743"/>
      <c r="M558" s="743"/>
      <c r="N558" s="743"/>
      <c r="O558" s="743"/>
      <c r="P558" s="743"/>
      <c r="Q558" s="743"/>
      <c r="R558" s="743"/>
      <c r="S558" s="743"/>
      <c r="T558" s="743"/>
      <c r="U558" s="743"/>
      <c r="V558" s="743"/>
      <c r="W558" s="743"/>
      <c r="X558" s="743"/>
      <c r="Y558" s="743"/>
      <c r="Z558" s="743"/>
      <c r="AA558" s="743"/>
      <c r="AB558" s="743"/>
      <c r="AC558" s="743"/>
      <c r="AD558" s="743"/>
      <c r="AE558" s="743"/>
      <c r="AF558" s="743"/>
      <c r="AG558" s="743"/>
      <c r="AH558" s="743"/>
      <c r="AI558" s="743"/>
      <c r="AJ558" s="743"/>
      <c r="AK558" s="743"/>
      <c r="AL558" s="743"/>
      <c r="AM558" s="743"/>
      <c r="AN558" s="743"/>
      <c r="AO558" s="743"/>
      <c r="AP558" s="743"/>
      <c r="AQ558" s="743"/>
      <c r="AR558" s="743"/>
      <c r="AS558" s="743"/>
      <c r="AT558" s="743"/>
      <c r="AU558" s="743"/>
      <c r="AV558" s="743"/>
      <c r="AW558" s="743"/>
      <c r="AX558" s="743"/>
      <c r="AY558" s="743"/>
      <c r="AZ558" s="743"/>
      <c r="BA558" s="743"/>
      <c r="BB558" s="743"/>
      <c r="BC558" s="743"/>
      <c r="BD558" s="743"/>
      <c r="BE558" s="743"/>
      <c r="BF558" s="743"/>
      <c r="BG558" s="743"/>
      <c r="BH558" s="743"/>
      <c r="BI558" s="743"/>
      <c r="BJ558" s="743"/>
      <c r="BK558" s="743"/>
      <c r="BL558" s="743"/>
      <c r="BM558" s="743"/>
      <c r="BN558" s="743"/>
      <c r="BO558" s="743"/>
      <c r="BP558" s="743"/>
      <c r="BQ558" s="743"/>
      <c r="BR558" s="743"/>
      <c r="BS558" s="743"/>
      <c r="BT558" s="743"/>
      <c r="BU558" s="743"/>
      <c r="BV558" s="743"/>
      <c r="BW558" s="743"/>
      <c r="BX558" s="743"/>
      <c r="BY558" s="743"/>
      <c r="BZ558" s="743"/>
      <c r="CA558" s="743"/>
      <c r="CB558" s="743"/>
      <c r="CC558" s="743"/>
      <c r="CD558" s="743"/>
      <c r="CE558" s="743"/>
      <c r="CF558" s="743"/>
      <c r="CG558" s="743"/>
      <c r="CH558" s="743"/>
      <c r="CI558" s="743"/>
      <c r="CJ558" s="743"/>
      <c r="CK558" s="743"/>
      <c r="CL558" s="743"/>
      <c r="CM558" s="743"/>
      <c r="CN558" s="743"/>
      <c r="CO558" s="743"/>
      <c r="CP558" s="743"/>
      <c r="CQ558" s="743"/>
      <c r="CR558" s="743"/>
      <c r="CS558" s="743"/>
      <c r="CT558" s="743"/>
      <c r="CU558" s="743"/>
      <c r="CV558" s="743"/>
      <c r="CW558" s="743"/>
      <c r="CX558" s="743"/>
      <c r="CY558" s="743"/>
      <c r="CZ558" s="743"/>
      <c r="DA558" s="743"/>
      <c r="DB558" s="743"/>
      <c r="DC558" s="743"/>
      <c r="DD558" s="743"/>
      <c r="DE558" s="743"/>
      <c r="DF558" s="743"/>
      <c r="DG558" s="743"/>
      <c r="DH558" s="743"/>
      <c r="DI558" s="743"/>
      <c r="DJ558" s="743"/>
      <c r="DK558" s="743"/>
      <c r="DL558" s="743"/>
      <c r="DM558" s="743"/>
      <c r="DN558" s="743"/>
      <c r="DO558" s="743"/>
      <c r="DP558" s="743"/>
      <c r="DQ558" s="743"/>
      <c r="DR558" s="743"/>
      <c r="DS558" s="743"/>
      <c r="DT558" s="743"/>
      <c r="DU558" s="743"/>
      <c r="DV558" s="743"/>
      <c r="DW558" s="743"/>
      <c r="DX558" s="743"/>
    </row>
    <row r="559" spans="2:128" x14ac:dyDescent="0.2">
      <c r="B559" s="849"/>
      <c r="C559" s="743" t="s">
        <v>571</v>
      </c>
      <c r="D559" s="743"/>
      <c r="E559" s="743"/>
      <c r="F559" s="743"/>
      <c r="G559" s="743"/>
      <c r="H559" s="743"/>
      <c r="I559" s="743"/>
      <c r="J559" s="743"/>
      <c r="K559" s="743"/>
      <c r="L559" s="743"/>
      <c r="M559" s="743"/>
      <c r="N559" s="743"/>
      <c r="O559" s="743"/>
      <c r="P559" s="743"/>
      <c r="Q559" s="743"/>
      <c r="R559" s="743"/>
      <c r="S559" s="743"/>
      <c r="T559" s="743"/>
      <c r="U559" s="743"/>
      <c r="V559" s="743"/>
      <c r="W559" s="743"/>
      <c r="X559" s="743"/>
      <c r="Y559" s="743"/>
      <c r="Z559" s="743"/>
      <c r="AA559" s="743"/>
      <c r="AB559" s="743"/>
      <c r="AC559" s="743"/>
      <c r="AD559" s="743"/>
      <c r="AE559" s="743"/>
      <c r="AF559" s="743"/>
      <c r="AG559" s="743"/>
      <c r="AH559" s="743"/>
      <c r="AI559" s="743"/>
      <c r="AJ559" s="743"/>
      <c r="AK559" s="743"/>
      <c r="AL559" s="743"/>
      <c r="AM559" s="743"/>
      <c r="AN559" s="743"/>
      <c r="AO559" s="743"/>
      <c r="AP559" s="743"/>
      <c r="AQ559" s="743"/>
      <c r="AR559" s="743"/>
      <c r="AS559" s="743"/>
      <c r="AT559" s="743"/>
      <c r="AU559" s="743"/>
      <c r="AV559" s="743"/>
      <c r="AW559" s="743"/>
      <c r="AX559" s="743"/>
      <c r="AY559" s="743"/>
      <c r="AZ559" s="743"/>
      <c r="BA559" s="743"/>
      <c r="BB559" s="743"/>
      <c r="BC559" s="743"/>
      <c r="BD559" s="743"/>
      <c r="BE559" s="743"/>
      <c r="BF559" s="743"/>
      <c r="BG559" s="743"/>
      <c r="BH559" s="743"/>
      <c r="BI559" s="743"/>
      <c r="BJ559" s="743"/>
      <c r="BK559" s="743"/>
      <c r="BL559" s="743"/>
      <c r="BM559" s="743"/>
      <c r="BN559" s="743"/>
      <c r="BO559" s="743"/>
      <c r="BP559" s="743"/>
      <c r="BQ559" s="743"/>
      <c r="BR559" s="743"/>
      <c r="BS559" s="743"/>
      <c r="BT559" s="743"/>
      <c r="BU559" s="743"/>
      <c r="BV559" s="743"/>
      <c r="BW559" s="743"/>
      <c r="BX559" s="743"/>
      <c r="BY559" s="743"/>
      <c r="BZ559" s="743"/>
      <c r="CA559" s="743"/>
      <c r="CB559" s="743"/>
      <c r="CC559" s="743"/>
      <c r="CD559" s="743"/>
      <c r="CE559" s="743"/>
      <c r="CF559" s="743"/>
      <c r="CG559" s="743"/>
      <c r="CH559" s="743"/>
      <c r="CI559" s="743"/>
      <c r="CJ559" s="743"/>
      <c r="CK559" s="743"/>
      <c r="CL559" s="743"/>
      <c r="CM559" s="743"/>
      <c r="CN559" s="743"/>
      <c r="CO559" s="743"/>
      <c r="CP559" s="743"/>
      <c r="CQ559" s="743"/>
      <c r="CR559" s="743"/>
      <c r="CS559" s="743"/>
      <c r="CT559" s="743"/>
      <c r="CU559" s="743"/>
      <c r="CV559" s="743"/>
      <c r="CW559" s="743"/>
      <c r="CX559" s="743"/>
      <c r="CY559" s="743"/>
      <c r="CZ559" s="743"/>
      <c r="DA559" s="743"/>
      <c r="DB559" s="743"/>
      <c r="DC559" s="743"/>
      <c r="DD559" s="743"/>
      <c r="DE559" s="743"/>
      <c r="DF559" s="743"/>
      <c r="DG559" s="743"/>
      <c r="DH559" s="743"/>
      <c r="DI559" s="743"/>
      <c r="DJ559" s="743"/>
      <c r="DK559" s="743"/>
      <c r="DL559" s="743"/>
      <c r="DM559" s="743"/>
      <c r="DN559" s="743"/>
      <c r="DO559" s="743"/>
      <c r="DP559" s="743"/>
      <c r="DQ559" s="743"/>
      <c r="DR559" s="743"/>
      <c r="DS559" s="743"/>
      <c r="DT559" s="743"/>
      <c r="DU559" s="743"/>
      <c r="DV559" s="743"/>
      <c r="DW559" s="743"/>
      <c r="DX559" s="743"/>
    </row>
    <row r="560" spans="2:128" x14ac:dyDescent="0.2">
      <c r="B560" s="849"/>
      <c r="C560" s="743" t="s">
        <v>572</v>
      </c>
      <c r="D560" s="743"/>
      <c r="E560" s="743"/>
      <c r="F560" s="743"/>
      <c r="G560" s="743"/>
      <c r="H560" s="743"/>
      <c r="I560" s="743"/>
      <c r="J560" s="743"/>
      <c r="K560" s="743"/>
      <c r="L560" s="743"/>
      <c r="M560" s="743"/>
      <c r="N560" s="743"/>
      <c r="O560" s="743"/>
      <c r="P560" s="743"/>
      <c r="Q560" s="743"/>
      <c r="R560" s="743"/>
      <c r="S560" s="743"/>
      <c r="T560" s="743"/>
      <c r="U560" s="743"/>
      <c r="V560" s="743"/>
      <c r="W560" s="743"/>
      <c r="X560" s="743"/>
      <c r="Y560" s="743"/>
      <c r="Z560" s="743"/>
      <c r="AA560" s="743"/>
      <c r="AB560" s="743"/>
      <c r="AC560" s="743"/>
      <c r="AD560" s="743"/>
      <c r="AE560" s="743"/>
      <c r="AF560" s="743"/>
      <c r="AG560" s="743"/>
      <c r="AH560" s="743"/>
      <c r="AI560" s="743"/>
      <c r="AJ560" s="743"/>
      <c r="AK560" s="743"/>
      <c r="AL560" s="743"/>
      <c r="AM560" s="743"/>
      <c r="AN560" s="743"/>
      <c r="AO560" s="743"/>
      <c r="AP560" s="743"/>
      <c r="AQ560" s="743"/>
      <c r="AR560" s="743"/>
      <c r="AS560" s="743"/>
      <c r="AT560" s="743"/>
      <c r="AU560" s="743"/>
      <c r="AV560" s="743"/>
      <c r="AW560" s="743"/>
      <c r="AX560" s="743"/>
      <c r="AY560" s="743"/>
      <c r="AZ560" s="743"/>
      <c r="BA560" s="743"/>
      <c r="BB560" s="743"/>
      <c r="BC560" s="743"/>
      <c r="BD560" s="743"/>
      <c r="BE560" s="743"/>
      <c r="BF560" s="743"/>
      <c r="BG560" s="743"/>
      <c r="BH560" s="743"/>
      <c r="BI560" s="743"/>
      <c r="BJ560" s="743"/>
      <c r="BK560" s="743"/>
      <c r="BL560" s="743"/>
      <c r="BM560" s="743"/>
      <c r="BN560" s="743"/>
      <c r="BO560" s="743"/>
      <c r="BP560" s="743"/>
      <c r="BQ560" s="743"/>
      <c r="BR560" s="743"/>
      <c r="BS560" s="743"/>
      <c r="BT560" s="743"/>
      <c r="BU560" s="743"/>
      <c r="BV560" s="743"/>
      <c r="BW560" s="743"/>
      <c r="BX560" s="743"/>
      <c r="BY560" s="743"/>
      <c r="BZ560" s="743"/>
      <c r="CA560" s="743"/>
      <c r="CB560" s="743"/>
      <c r="CC560" s="743"/>
      <c r="CD560" s="743"/>
      <c r="CE560" s="743"/>
      <c r="CF560" s="743"/>
      <c r="CG560" s="743"/>
      <c r="CH560" s="743"/>
      <c r="CI560" s="743"/>
      <c r="CJ560" s="743"/>
      <c r="CK560" s="743"/>
      <c r="CL560" s="743"/>
      <c r="CM560" s="743"/>
      <c r="CN560" s="743"/>
      <c r="CO560" s="743"/>
      <c r="CP560" s="743"/>
      <c r="CQ560" s="743"/>
      <c r="CR560" s="743"/>
      <c r="CS560" s="743"/>
      <c r="CT560" s="743"/>
      <c r="CU560" s="743"/>
      <c r="CV560" s="743"/>
      <c r="CW560" s="743"/>
      <c r="CX560" s="743"/>
      <c r="CY560" s="743"/>
      <c r="CZ560" s="743"/>
      <c r="DA560" s="743"/>
      <c r="DB560" s="743"/>
      <c r="DC560" s="743"/>
      <c r="DD560" s="743"/>
      <c r="DE560" s="743"/>
      <c r="DF560" s="743"/>
      <c r="DG560" s="743"/>
      <c r="DH560" s="743"/>
      <c r="DI560" s="743"/>
      <c r="DJ560" s="743"/>
      <c r="DK560" s="743"/>
      <c r="DL560" s="743"/>
      <c r="DM560" s="743"/>
      <c r="DN560" s="743"/>
      <c r="DO560" s="743"/>
      <c r="DP560" s="743"/>
      <c r="DQ560" s="743"/>
      <c r="DR560" s="743"/>
      <c r="DS560" s="743"/>
      <c r="DT560" s="743"/>
      <c r="DU560" s="743"/>
      <c r="DV560" s="743"/>
      <c r="DW560" s="743"/>
      <c r="DX560" s="743"/>
    </row>
    <row r="561" spans="2:128" x14ac:dyDescent="0.2">
      <c r="B561" s="849"/>
      <c r="C561" s="743" t="s">
        <v>573</v>
      </c>
      <c r="D561" s="743"/>
      <c r="E561" s="743"/>
      <c r="F561" s="743"/>
      <c r="G561" s="743"/>
      <c r="H561" s="743"/>
      <c r="I561" s="743"/>
      <c r="J561" s="743"/>
      <c r="K561" s="743"/>
      <c r="L561" s="743"/>
      <c r="M561" s="743"/>
      <c r="N561" s="743"/>
      <c r="O561" s="743"/>
      <c r="P561" s="743"/>
      <c r="Q561" s="743"/>
      <c r="R561" s="743"/>
      <c r="S561" s="743"/>
      <c r="T561" s="743"/>
      <c r="U561" s="743"/>
      <c r="V561" s="743"/>
      <c r="W561" s="743"/>
      <c r="X561" s="743"/>
      <c r="Y561" s="743"/>
      <c r="Z561" s="743"/>
      <c r="AA561" s="743"/>
      <c r="AB561" s="743"/>
      <c r="AC561" s="743"/>
      <c r="AD561" s="743"/>
      <c r="AE561" s="743"/>
      <c r="AF561" s="743"/>
      <c r="AG561" s="743"/>
      <c r="AH561" s="743"/>
      <c r="AI561" s="743"/>
      <c r="AJ561" s="743"/>
      <c r="AK561" s="743"/>
      <c r="AL561" s="743"/>
      <c r="AM561" s="743"/>
      <c r="AN561" s="743"/>
      <c r="AO561" s="743"/>
      <c r="AP561" s="743"/>
      <c r="AQ561" s="743"/>
      <c r="AR561" s="743"/>
      <c r="AS561" s="743"/>
      <c r="AT561" s="743"/>
      <c r="AU561" s="743"/>
      <c r="AV561" s="743"/>
      <c r="AW561" s="743"/>
      <c r="AX561" s="743"/>
      <c r="AY561" s="743"/>
      <c r="AZ561" s="743"/>
      <c r="BA561" s="743"/>
      <c r="BB561" s="743"/>
      <c r="BC561" s="743"/>
      <c r="BD561" s="743"/>
      <c r="BE561" s="743"/>
      <c r="BF561" s="743"/>
      <c r="BG561" s="743"/>
      <c r="BH561" s="743"/>
      <c r="BI561" s="743"/>
      <c r="BJ561" s="743"/>
      <c r="BK561" s="743"/>
      <c r="BL561" s="743"/>
      <c r="BM561" s="743"/>
      <c r="BN561" s="743"/>
      <c r="BO561" s="743"/>
      <c r="BP561" s="743"/>
      <c r="BQ561" s="743"/>
      <c r="BR561" s="743"/>
      <c r="BS561" s="743"/>
      <c r="BT561" s="743"/>
      <c r="BU561" s="743"/>
      <c r="BV561" s="743"/>
      <c r="BW561" s="743"/>
      <c r="BX561" s="743"/>
      <c r="BY561" s="743"/>
      <c r="BZ561" s="743"/>
      <c r="CA561" s="743"/>
      <c r="CB561" s="743"/>
      <c r="CC561" s="743"/>
      <c r="CD561" s="743"/>
      <c r="CE561" s="743"/>
      <c r="CF561" s="743"/>
      <c r="CG561" s="743"/>
      <c r="CH561" s="743"/>
      <c r="CI561" s="743"/>
      <c r="CJ561" s="743"/>
      <c r="CK561" s="743"/>
      <c r="CL561" s="743"/>
      <c r="CM561" s="743"/>
      <c r="CN561" s="743"/>
      <c r="CO561" s="743"/>
      <c r="CP561" s="743"/>
      <c r="CQ561" s="743"/>
      <c r="CR561" s="743"/>
      <c r="CS561" s="743"/>
      <c r="CT561" s="743"/>
      <c r="CU561" s="743"/>
      <c r="CV561" s="743"/>
      <c r="CW561" s="743"/>
      <c r="CX561" s="743"/>
      <c r="CY561" s="743"/>
      <c r="CZ561" s="743"/>
      <c r="DA561" s="743"/>
      <c r="DB561" s="743"/>
      <c r="DC561" s="743"/>
      <c r="DD561" s="743"/>
      <c r="DE561" s="743"/>
      <c r="DF561" s="743"/>
      <c r="DG561" s="743"/>
      <c r="DH561" s="743"/>
      <c r="DI561" s="743"/>
      <c r="DJ561" s="743"/>
      <c r="DK561" s="743"/>
      <c r="DL561" s="743"/>
      <c r="DM561" s="743"/>
      <c r="DN561" s="743"/>
      <c r="DO561" s="743"/>
      <c r="DP561" s="743"/>
      <c r="DQ561" s="743"/>
      <c r="DR561" s="743"/>
      <c r="DS561" s="743"/>
      <c r="DT561" s="743"/>
      <c r="DU561" s="743"/>
      <c r="DV561" s="743"/>
      <c r="DW561" s="743"/>
      <c r="DX561" s="743"/>
    </row>
    <row r="562" spans="2:128" x14ac:dyDescent="0.2">
      <c r="B562" s="849"/>
      <c r="C562" s="743" t="s">
        <v>574</v>
      </c>
      <c r="D562" s="743"/>
      <c r="E562" s="743"/>
      <c r="F562" s="743"/>
      <c r="G562" s="743"/>
      <c r="H562" s="743"/>
      <c r="I562" s="743"/>
      <c r="J562" s="743"/>
      <c r="K562" s="743"/>
      <c r="L562" s="743"/>
      <c r="M562" s="743"/>
      <c r="N562" s="743"/>
      <c r="O562" s="743"/>
      <c r="P562" s="743"/>
      <c r="Q562" s="743"/>
      <c r="R562" s="743"/>
      <c r="S562" s="743"/>
      <c r="T562" s="743"/>
      <c r="U562" s="743"/>
      <c r="V562" s="743"/>
      <c r="W562" s="743"/>
      <c r="X562" s="743"/>
      <c r="Y562" s="743"/>
      <c r="Z562" s="743"/>
      <c r="AA562" s="743"/>
      <c r="AB562" s="743"/>
      <c r="AC562" s="743"/>
      <c r="AD562" s="743"/>
      <c r="AE562" s="743"/>
      <c r="AF562" s="743"/>
      <c r="AG562" s="743"/>
      <c r="AH562" s="743"/>
      <c r="AI562" s="743"/>
      <c r="AJ562" s="743"/>
      <c r="AK562" s="743"/>
      <c r="AL562" s="743"/>
      <c r="AM562" s="743"/>
      <c r="AN562" s="743"/>
      <c r="AO562" s="743"/>
      <c r="AP562" s="743"/>
      <c r="AQ562" s="743"/>
      <c r="AR562" s="743"/>
      <c r="AS562" s="743"/>
      <c r="AT562" s="743"/>
      <c r="AU562" s="743"/>
      <c r="AV562" s="743"/>
      <c r="AW562" s="743"/>
      <c r="AX562" s="743"/>
      <c r="AY562" s="743"/>
      <c r="AZ562" s="743"/>
      <c r="BA562" s="743"/>
      <c r="BB562" s="743"/>
      <c r="BC562" s="743"/>
      <c r="BD562" s="743"/>
      <c r="BE562" s="743"/>
      <c r="BF562" s="743"/>
      <c r="BG562" s="743"/>
      <c r="BH562" s="743"/>
      <c r="BI562" s="743"/>
      <c r="BJ562" s="743"/>
      <c r="BK562" s="743"/>
      <c r="BL562" s="743"/>
      <c r="BM562" s="743"/>
      <c r="BN562" s="743"/>
      <c r="BO562" s="743"/>
      <c r="BP562" s="743"/>
      <c r="BQ562" s="743"/>
      <c r="BR562" s="743"/>
      <c r="BS562" s="743"/>
      <c r="BT562" s="743"/>
      <c r="BU562" s="743"/>
      <c r="BV562" s="743"/>
      <c r="BW562" s="743"/>
      <c r="BX562" s="743"/>
      <c r="BY562" s="743"/>
      <c r="BZ562" s="743"/>
      <c r="CA562" s="743"/>
      <c r="CB562" s="743"/>
      <c r="CC562" s="743"/>
      <c r="CD562" s="743"/>
      <c r="CE562" s="743"/>
      <c r="CF562" s="743"/>
      <c r="CG562" s="743"/>
      <c r="CH562" s="743"/>
      <c r="CI562" s="743"/>
      <c r="CJ562" s="743"/>
      <c r="CK562" s="743"/>
      <c r="CL562" s="743"/>
      <c r="CM562" s="743"/>
      <c r="CN562" s="743"/>
      <c r="CO562" s="743"/>
      <c r="CP562" s="743"/>
      <c r="CQ562" s="743"/>
      <c r="CR562" s="743"/>
      <c r="CS562" s="743"/>
      <c r="CT562" s="743"/>
      <c r="CU562" s="743"/>
      <c r="CV562" s="743"/>
      <c r="CW562" s="743"/>
      <c r="CX562" s="743"/>
      <c r="CY562" s="743"/>
      <c r="CZ562" s="743"/>
      <c r="DA562" s="743"/>
      <c r="DB562" s="743"/>
      <c r="DC562" s="743"/>
      <c r="DD562" s="743"/>
      <c r="DE562" s="743"/>
      <c r="DF562" s="743"/>
      <c r="DG562" s="743"/>
      <c r="DH562" s="743"/>
      <c r="DI562" s="743"/>
      <c r="DJ562" s="743"/>
      <c r="DK562" s="743"/>
      <c r="DL562" s="743"/>
      <c r="DM562" s="743"/>
      <c r="DN562" s="743"/>
      <c r="DO562" s="743"/>
      <c r="DP562" s="743"/>
      <c r="DQ562" s="743"/>
      <c r="DR562" s="743"/>
      <c r="DS562" s="743"/>
      <c r="DT562" s="743"/>
      <c r="DU562" s="743"/>
      <c r="DV562" s="743"/>
      <c r="DW562" s="743"/>
      <c r="DX562" s="743"/>
    </row>
    <row r="563" spans="2:128" x14ac:dyDescent="0.2">
      <c r="B563" s="849"/>
      <c r="C563" s="743" t="s">
        <v>575</v>
      </c>
      <c r="D563" s="743"/>
      <c r="E563" s="743"/>
      <c r="F563" s="743"/>
      <c r="G563" s="743"/>
      <c r="H563" s="743"/>
      <c r="I563" s="743"/>
      <c r="J563" s="743"/>
      <c r="K563" s="743"/>
      <c r="L563" s="743"/>
      <c r="M563" s="743"/>
      <c r="N563" s="743"/>
      <c r="O563" s="743"/>
      <c r="P563" s="743"/>
      <c r="Q563" s="743"/>
      <c r="R563" s="743"/>
      <c r="S563" s="743"/>
      <c r="T563" s="743"/>
      <c r="U563" s="743"/>
      <c r="V563" s="743"/>
      <c r="W563" s="743"/>
      <c r="X563" s="743"/>
      <c r="Y563" s="743"/>
      <c r="Z563" s="743"/>
      <c r="AA563" s="743"/>
      <c r="AB563" s="743"/>
      <c r="AC563" s="743"/>
      <c r="AD563" s="743"/>
      <c r="AE563" s="743"/>
      <c r="AF563" s="743"/>
      <c r="AG563" s="743"/>
      <c r="AH563" s="743"/>
      <c r="AI563" s="743"/>
      <c r="AJ563" s="743"/>
      <c r="AK563" s="743"/>
      <c r="AL563" s="743"/>
      <c r="AM563" s="743"/>
      <c r="AN563" s="743"/>
      <c r="AO563" s="743"/>
      <c r="AP563" s="743"/>
      <c r="AQ563" s="743"/>
      <c r="AR563" s="743"/>
      <c r="AS563" s="743"/>
      <c r="AT563" s="743"/>
      <c r="AU563" s="743"/>
      <c r="AV563" s="743"/>
      <c r="AW563" s="743"/>
      <c r="AX563" s="743"/>
      <c r="AY563" s="743"/>
      <c r="AZ563" s="743"/>
      <c r="BA563" s="743"/>
      <c r="BB563" s="743"/>
      <c r="BC563" s="743"/>
      <c r="BD563" s="743"/>
      <c r="BE563" s="743"/>
      <c r="BF563" s="743"/>
      <c r="BG563" s="743"/>
      <c r="BH563" s="743"/>
      <c r="BI563" s="743"/>
      <c r="BJ563" s="743"/>
      <c r="BK563" s="743"/>
      <c r="BL563" s="743"/>
      <c r="BM563" s="743"/>
      <c r="BN563" s="743"/>
      <c r="BO563" s="743"/>
      <c r="BP563" s="743"/>
      <c r="BQ563" s="743"/>
      <c r="BR563" s="743"/>
      <c r="BS563" s="743"/>
      <c r="BT563" s="743"/>
      <c r="BU563" s="743"/>
      <c r="BV563" s="743"/>
      <c r="BW563" s="743"/>
      <c r="BX563" s="743"/>
      <c r="BY563" s="743"/>
      <c r="BZ563" s="743"/>
      <c r="CA563" s="743"/>
      <c r="CB563" s="743"/>
      <c r="CC563" s="743"/>
      <c r="CD563" s="743"/>
      <c r="CE563" s="743"/>
      <c r="CF563" s="743"/>
      <c r="CG563" s="743"/>
      <c r="CH563" s="743"/>
      <c r="CI563" s="743"/>
      <c r="CJ563" s="743"/>
      <c r="CK563" s="743"/>
      <c r="CL563" s="743"/>
      <c r="CM563" s="743"/>
      <c r="CN563" s="743"/>
      <c r="CO563" s="743"/>
      <c r="CP563" s="743"/>
      <c r="CQ563" s="743"/>
      <c r="CR563" s="743"/>
      <c r="CS563" s="743"/>
      <c r="CT563" s="743"/>
      <c r="CU563" s="743"/>
      <c r="CV563" s="743"/>
      <c r="CW563" s="743"/>
      <c r="CX563" s="743"/>
      <c r="CY563" s="743"/>
      <c r="CZ563" s="743"/>
      <c r="DA563" s="743"/>
      <c r="DB563" s="743"/>
      <c r="DC563" s="743"/>
      <c r="DD563" s="743"/>
      <c r="DE563" s="743"/>
      <c r="DF563" s="743"/>
      <c r="DG563" s="743"/>
      <c r="DH563" s="743"/>
      <c r="DI563" s="743"/>
      <c r="DJ563" s="743"/>
      <c r="DK563" s="743"/>
      <c r="DL563" s="743"/>
      <c r="DM563" s="743"/>
      <c r="DN563" s="743"/>
      <c r="DO563" s="743"/>
      <c r="DP563" s="743"/>
      <c r="DQ563" s="743"/>
      <c r="DR563" s="743"/>
      <c r="DS563" s="743"/>
      <c r="DT563" s="743"/>
      <c r="DU563" s="743"/>
      <c r="DV563" s="743"/>
      <c r="DW563" s="743"/>
      <c r="DX563" s="743"/>
    </row>
    <row r="564" spans="2:128" x14ac:dyDescent="0.2">
      <c r="B564" s="849"/>
      <c r="C564" s="743" t="s">
        <v>576</v>
      </c>
      <c r="D564" s="743"/>
      <c r="E564" s="743"/>
      <c r="F564" s="743"/>
      <c r="G564" s="743"/>
      <c r="H564" s="743"/>
      <c r="I564" s="743"/>
      <c r="J564" s="743"/>
      <c r="K564" s="743"/>
      <c r="L564" s="743"/>
      <c r="M564" s="743"/>
      <c r="N564" s="743"/>
      <c r="O564" s="743"/>
      <c r="P564" s="743"/>
      <c r="Q564" s="743"/>
      <c r="R564" s="743"/>
      <c r="S564" s="743"/>
      <c r="T564" s="743"/>
      <c r="U564" s="743"/>
      <c r="V564" s="743"/>
      <c r="W564" s="743"/>
      <c r="X564" s="743"/>
      <c r="Y564" s="743"/>
      <c r="Z564" s="743"/>
      <c r="AA564" s="743"/>
      <c r="AB564" s="743"/>
      <c r="AC564" s="743"/>
      <c r="AD564" s="743"/>
      <c r="AE564" s="743"/>
      <c r="AF564" s="743"/>
      <c r="AG564" s="743"/>
      <c r="AH564" s="743"/>
      <c r="AI564" s="743"/>
      <c r="AJ564" s="743"/>
      <c r="AK564" s="743"/>
      <c r="AL564" s="743"/>
      <c r="AM564" s="743"/>
      <c r="AN564" s="743"/>
      <c r="AO564" s="743"/>
      <c r="AP564" s="743"/>
      <c r="AQ564" s="743"/>
      <c r="AR564" s="743"/>
      <c r="AS564" s="743"/>
      <c r="AT564" s="743"/>
      <c r="AU564" s="743"/>
      <c r="AV564" s="743"/>
      <c r="AW564" s="743"/>
      <c r="AX564" s="743"/>
      <c r="AY564" s="743"/>
      <c r="AZ564" s="743"/>
      <c r="BA564" s="743"/>
      <c r="BB564" s="743"/>
      <c r="BC564" s="743"/>
      <c r="BD564" s="743"/>
      <c r="BE564" s="743"/>
      <c r="BF564" s="743"/>
      <c r="BG564" s="743"/>
      <c r="BH564" s="743"/>
      <c r="BI564" s="743"/>
      <c r="BJ564" s="743"/>
      <c r="BK564" s="743"/>
      <c r="BL564" s="743"/>
      <c r="BM564" s="743"/>
      <c r="BN564" s="743"/>
      <c r="BO564" s="743"/>
      <c r="BP564" s="743"/>
      <c r="BQ564" s="743"/>
      <c r="BR564" s="743"/>
      <c r="BS564" s="743"/>
      <c r="BT564" s="743"/>
      <c r="BU564" s="743"/>
      <c r="BV564" s="743"/>
      <c r="BW564" s="743"/>
      <c r="BX564" s="743"/>
      <c r="BY564" s="743"/>
      <c r="BZ564" s="743"/>
      <c r="CA564" s="743"/>
      <c r="CB564" s="743"/>
      <c r="CC564" s="743"/>
      <c r="CD564" s="743"/>
      <c r="CE564" s="743"/>
      <c r="CF564" s="743"/>
      <c r="CG564" s="743"/>
      <c r="CH564" s="743"/>
      <c r="CI564" s="743"/>
      <c r="CJ564" s="743"/>
      <c r="CK564" s="743"/>
      <c r="CL564" s="743"/>
      <c r="CM564" s="743"/>
      <c r="CN564" s="743"/>
      <c r="CO564" s="743"/>
      <c r="CP564" s="743"/>
      <c r="CQ564" s="743"/>
      <c r="CR564" s="743"/>
      <c r="CS564" s="743"/>
      <c r="CT564" s="743"/>
      <c r="CU564" s="743"/>
      <c r="CV564" s="743"/>
      <c r="CW564" s="743"/>
      <c r="CX564" s="743"/>
      <c r="CY564" s="743"/>
      <c r="CZ564" s="743"/>
      <c r="DA564" s="743"/>
      <c r="DB564" s="743"/>
      <c r="DC564" s="743"/>
      <c r="DD564" s="743"/>
      <c r="DE564" s="743"/>
      <c r="DF564" s="743"/>
      <c r="DG564" s="743"/>
      <c r="DH564" s="743"/>
      <c r="DI564" s="743"/>
      <c r="DJ564" s="743"/>
      <c r="DK564" s="743"/>
      <c r="DL564" s="743"/>
      <c r="DM564" s="743"/>
      <c r="DN564" s="743"/>
      <c r="DO564" s="743"/>
      <c r="DP564" s="743"/>
      <c r="DQ564" s="743"/>
      <c r="DR564" s="743"/>
      <c r="DS564" s="743"/>
      <c r="DT564" s="743"/>
      <c r="DU564" s="743"/>
      <c r="DV564" s="743"/>
      <c r="DW564" s="743"/>
      <c r="DX564" s="743"/>
    </row>
    <row r="565" spans="2:128" x14ac:dyDescent="0.2">
      <c r="B565" s="849"/>
      <c r="C565" s="743" t="s">
        <v>577</v>
      </c>
      <c r="D565" s="743"/>
      <c r="E565" s="743"/>
      <c r="F565" s="743"/>
      <c r="G565" s="743"/>
      <c r="H565" s="743"/>
      <c r="I565" s="743"/>
      <c r="J565" s="743"/>
      <c r="K565" s="743"/>
      <c r="L565" s="743"/>
      <c r="M565" s="743"/>
      <c r="N565" s="743"/>
      <c r="O565" s="743"/>
      <c r="P565" s="743"/>
      <c r="Q565" s="743"/>
      <c r="R565" s="743"/>
      <c r="S565" s="743"/>
      <c r="T565" s="743"/>
      <c r="U565" s="743"/>
      <c r="V565" s="743"/>
      <c r="W565" s="743"/>
      <c r="X565" s="743"/>
      <c r="Y565" s="743"/>
      <c r="Z565" s="743"/>
      <c r="AA565" s="743"/>
      <c r="AB565" s="743"/>
      <c r="AC565" s="743"/>
      <c r="AD565" s="743"/>
      <c r="AE565" s="743"/>
      <c r="AF565" s="743"/>
      <c r="AG565" s="743"/>
      <c r="AH565" s="743"/>
      <c r="AI565" s="743"/>
      <c r="AJ565" s="743"/>
      <c r="AK565" s="743"/>
      <c r="AL565" s="743"/>
      <c r="AM565" s="743"/>
      <c r="AN565" s="743"/>
      <c r="AO565" s="743"/>
      <c r="AP565" s="743"/>
      <c r="AQ565" s="743"/>
      <c r="AR565" s="743"/>
      <c r="AS565" s="743"/>
      <c r="AT565" s="743"/>
      <c r="AU565" s="743"/>
      <c r="AV565" s="743"/>
      <c r="AW565" s="743"/>
      <c r="AX565" s="743"/>
      <c r="AY565" s="743"/>
      <c r="AZ565" s="743"/>
      <c r="BA565" s="743"/>
      <c r="BB565" s="743"/>
      <c r="BC565" s="743"/>
      <c r="BD565" s="743"/>
      <c r="BE565" s="743"/>
      <c r="BF565" s="743"/>
      <c r="BG565" s="743"/>
      <c r="BH565" s="743"/>
      <c r="BI565" s="743"/>
      <c r="BJ565" s="743"/>
      <c r="BK565" s="743"/>
      <c r="BL565" s="743"/>
      <c r="BM565" s="743"/>
      <c r="BN565" s="743"/>
      <c r="BO565" s="743"/>
      <c r="BP565" s="743"/>
      <c r="BQ565" s="743"/>
      <c r="BR565" s="743"/>
      <c r="BS565" s="743"/>
      <c r="BT565" s="743"/>
      <c r="BU565" s="743"/>
      <c r="BV565" s="743"/>
      <c r="BW565" s="743"/>
      <c r="BX565" s="743"/>
      <c r="BY565" s="743"/>
      <c r="BZ565" s="743"/>
      <c r="CA565" s="743"/>
      <c r="CB565" s="743"/>
      <c r="CC565" s="743"/>
      <c r="CD565" s="743"/>
      <c r="CE565" s="743"/>
      <c r="CF565" s="743"/>
      <c r="CG565" s="743"/>
      <c r="CH565" s="743"/>
      <c r="CI565" s="743"/>
      <c r="CJ565" s="743"/>
      <c r="CK565" s="743"/>
      <c r="CL565" s="743"/>
      <c r="CM565" s="743"/>
      <c r="CN565" s="743"/>
      <c r="CO565" s="743"/>
      <c r="CP565" s="743"/>
      <c r="CQ565" s="743"/>
      <c r="CR565" s="743"/>
      <c r="CS565" s="743"/>
      <c r="CT565" s="743"/>
      <c r="CU565" s="743"/>
      <c r="CV565" s="743"/>
      <c r="CW565" s="743"/>
      <c r="CX565" s="743"/>
      <c r="CY565" s="743"/>
      <c r="CZ565" s="743"/>
      <c r="DA565" s="743"/>
      <c r="DB565" s="743"/>
      <c r="DC565" s="743"/>
      <c r="DD565" s="743"/>
      <c r="DE565" s="743"/>
      <c r="DF565" s="743"/>
      <c r="DG565" s="743"/>
      <c r="DH565" s="743"/>
      <c r="DI565" s="743"/>
      <c r="DJ565" s="743"/>
      <c r="DK565" s="743"/>
      <c r="DL565" s="743"/>
      <c r="DM565" s="743"/>
      <c r="DN565" s="743"/>
      <c r="DO565" s="743"/>
      <c r="DP565" s="743"/>
      <c r="DQ565" s="743"/>
      <c r="DR565" s="743"/>
      <c r="DS565" s="743"/>
      <c r="DT565" s="743"/>
      <c r="DU565" s="743"/>
      <c r="DV565" s="743"/>
      <c r="DW565" s="743"/>
      <c r="DX565" s="743"/>
    </row>
    <row r="566" spans="2:128" x14ac:dyDescent="0.2">
      <c r="B566" s="849"/>
      <c r="C566" s="743" t="s">
        <v>578</v>
      </c>
      <c r="D566" s="743"/>
      <c r="E566" s="743"/>
      <c r="F566" s="743"/>
      <c r="G566" s="743"/>
      <c r="H566" s="743"/>
      <c r="I566" s="743"/>
      <c r="J566" s="743"/>
      <c r="K566" s="743"/>
      <c r="L566" s="743"/>
      <c r="M566" s="743"/>
      <c r="N566" s="743"/>
      <c r="O566" s="743"/>
      <c r="P566" s="743"/>
      <c r="Q566" s="743"/>
      <c r="R566" s="743"/>
      <c r="S566" s="743"/>
      <c r="T566" s="743"/>
      <c r="U566" s="743"/>
      <c r="V566" s="743"/>
      <c r="W566" s="743"/>
      <c r="X566" s="743"/>
      <c r="Y566" s="743"/>
      <c r="Z566" s="743"/>
      <c r="AA566" s="743"/>
      <c r="AB566" s="743"/>
      <c r="AC566" s="743"/>
      <c r="AD566" s="743"/>
      <c r="AE566" s="743"/>
      <c r="AF566" s="743"/>
      <c r="AG566" s="743"/>
      <c r="AH566" s="743"/>
      <c r="AI566" s="743"/>
      <c r="AJ566" s="743"/>
      <c r="AK566" s="743"/>
      <c r="AL566" s="743"/>
      <c r="AM566" s="743"/>
      <c r="AN566" s="743"/>
      <c r="AO566" s="743"/>
      <c r="AP566" s="743"/>
      <c r="AQ566" s="743"/>
      <c r="AR566" s="743"/>
      <c r="AS566" s="743"/>
      <c r="AT566" s="743"/>
      <c r="AU566" s="743"/>
      <c r="AV566" s="743"/>
      <c r="AW566" s="743"/>
      <c r="AX566" s="743"/>
      <c r="AY566" s="743"/>
      <c r="AZ566" s="743"/>
      <c r="BA566" s="743"/>
      <c r="BB566" s="743"/>
      <c r="BC566" s="743"/>
      <c r="BD566" s="743"/>
      <c r="BE566" s="743"/>
      <c r="BF566" s="743"/>
      <c r="BG566" s="743"/>
      <c r="BH566" s="743"/>
      <c r="BI566" s="743"/>
      <c r="BJ566" s="743"/>
      <c r="BK566" s="743"/>
      <c r="BL566" s="743"/>
      <c r="BM566" s="743"/>
      <c r="BN566" s="743"/>
      <c r="BO566" s="743"/>
      <c r="BP566" s="743"/>
      <c r="BQ566" s="743"/>
      <c r="BR566" s="743"/>
      <c r="BS566" s="743"/>
      <c r="BT566" s="743"/>
      <c r="BU566" s="743"/>
      <c r="BV566" s="743"/>
      <c r="BW566" s="743"/>
      <c r="BX566" s="743"/>
      <c r="BY566" s="743"/>
      <c r="BZ566" s="743"/>
      <c r="CA566" s="743"/>
      <c r="CB566" s="743"/>
      <c r="CC566" s="743"/>
      <c r="CD566" s="743"/>
      <c r="CE566" s="743"/>
      <c r="CF566" s="743"/>
      <c r="CG566" s="743"/>
      <c r="CH566" s="743"/>
      <c r="CI566" s="743"/>
      <c r="CJ566" s="743"/>
      <c r="CK566" s="743"/>
      <c r="CL566" s="743"/>
      <c r="CM566" s="743"/>
      <c r="CN566" s="743"/>
      <c r="CO566" s="743"/>
      <c r="CP566" s="743"/>
      <c r="CQ566" s="743"/>
      <c r="CR566" s="743"/>
      <c r="CS566" s="743"/>
      <c r="CT566" s="743"/>
      <c r="CU566" s="743"/>
      <c r="CV566" s="743"/>
      <c r="CW566" s="743"/>
      <c r="CX566" s="743"/>
      <c r="CY566" s="743"/>
      <c r="CZ566" s="743"/>
      <c r="DA566" s="743"/>
      <c r="DB566" s="743"/>
      <c r="DC566" s="743"/>
      <c r="DD566" s="743"/>
      <c r="DE566" s="743"/>
      <c r="DF566" s="743"/>
      <c r="DG566" s="743"/>
      <c r="DH566" s="743"/>
      <c r="DI566" s="743"/>
      <c r="DJ566" s="743"/>
      <c r="DK566" s="743"/>
      <c r="DL566" s="743"/>
      <c r="DM566" s="743"/>
      <c r="DN566" s="743"/>
      <c r="DO566" s="743"/>
      <c r="DP566" s="743"/>
      <c r="DQ566" s="743"/>
      <c r="DR566" s="743"/>
      <c r="DS566" s="743"/>
      <c r="DT566" s="743"/>
      <c r="DU566" s="743"/>
      <c r="DV566" s="743"/>
      <c r="DW566" s="743"/>
      <c r="DX566" s="743"/>
    </row>
    <row r="567" spans="2:128" x14ac:dyDescent="0.2">
      <c r="B567" s="849"/>
      <c r="C567" s="743" t="s">
        <v>579</v>
      </c>
      <c r="D567" s="743"/>
      <c r="E567" s="743"/>
      <c r="F567" s="743"/>
      <c r="G567" s="743"/>
      <c r="H567" s="743"/>
      <c r="I567" s="743"/>
      <c r="J567" s="743"/>
      <c r="K567" s="743"/>
      <c r="L567" s="743"/>
      <c r="M567" s="743"/>
      <c r="N567" s="743"/>
      <c r="O567" s="743"/>
      <c r="P567" s="743"/>
      <c r="Q567" s="743"/>
      <c r="R567" s="743"/>
      <c r="S567" s="743"/>
      <c r="T567" s="743"/>
      <c r="U567" s="743"/>
      <c r="V567" s="743"/>
      <c r="W567" s="743"/>
      <c r="X567" s="743"/>
      <c r="Y567" s="743"/>
      <c r="Z567" s="743"/>
      <c r="AA567" s="743"/>
      <c r="AB567" s="743"/>
      <c r="AC567" s="743"/>
      <c r="AD567" s="743"/>
      <c r="AE567" s="743"/>
      <c r="AF567" s="743"/>
      <c r="AG567" s="743"/>
      <c r="AH567" s="743"/>
      <c r="AI567" s="743"/>
      <c r="AJ567" s="743"/>
      <c r="AK567" s="743"/>
      <c r="AL567" s="743"/>
      <c r="AM567" s="743"/>
      <c r="AN567" s="743"/>
      <c r="AO567" s="743"/>
      <c r="AP567" s="743"/>
      <c r="AQ567" s="743"/>
      <c r="AR567" s="743"/>
      <c r="AS567" s="743"/>
      <c r="AT567" s="743"/>
      <c r="AU567" s="743"/>
      <c r="AV567" s="743"/>
      <c r="AW567" s="743"/>
      <c r="AX567" s="743"/>
      <c r="AY567" s="743"/>
      <c r="AZ567" s="743"/>
      <c r="BA567" s="743"/>
      <c r="BB567" s="743"/>
      <c r="BC567" s="743"/>
      <c r="BD567" s="743"/>
      <c r="BE567" s="743"/>
      <c r="BF567" s="743"/>
      <c r="BG567" s="743"/>
      <c r="BH567" s="743"/>
      <c r="BI567" s="743"/>
      <c r="BJ567" s="743"/>
      <c r="BK567" s="743"/>
      <c r="BL567" s="743"/>
      <c r="BM567" s="743"/>
      <c r="BN567" s="743"/>
      <c r="BO567" s="743"/>
      <c r="BP567" s="743"/>
      <c r="BQ567" s="743"/>
      <c r="BR567" s="743"/>
      <c r="BS567" s="743"/>
      <c r="BT567" s="743"/>
      <c r="BU567" s="743"/>
      <c r="BV567" s="743"/>
      <c r="BW567" s="743"/>
      <c r="BX567" s="743"/>
      <c r="BY567" s="743"/>
      <c r="BZ567" s="743"/>
      <c r="CA567" s="743"/>
      <c r="CB567" s="743"/>
      <c r="CC567" s="743"/>
      <c r="CD567" s="743"/>
      <c r="CE567" s="743"/>
      <c r="CF567" s="743"/>
      <c r="CG567" s="743"/>
      <c r="CH567" s="743"/>
      <c r="CI567" s="743"/>
      <c r="CJ567" s="743"/>
      <c r="CK567" s="743"/>
      <c r="CL567" s="743"/>
      <c r="CM567" s="743"/>
      <c r="CN567" s="743"/>
      <c r="CO567" s="743"/>
      <c r="CP567" s="743"/>
      <c r="CQ567" s="743"/>
      <c r="CR567" s="743"/>
      <c r="CS567" s="743"/>
      <c r="CT567" s="743"/>
      <c r="CU567" s="743"/>
      <c r="CV567" s="743"/>
      <c r="CW567" s="743"/>
      <c r="CX567" s="743"/>
      <c r="CY567" s="743"/>
      <c r="CZ567" s="743"/>
      <c r="DA567" s="743"/>
      <c r="DB567" s="743"/>
      <c r="DC567" s="743"/>
      <c r="DD567" s="743"/>
      <c r="DE567" s="743"/>
      <c r="DF567" s="743"/>
      <c r="DG567" s="743"/>
      <c r="DH567" s="743"/>
      <c r="DI567" s="743"/>
      <c r="DJ567" s="743"/>
      <c r="DK567" s="743"/>
      <c r="DL567" s="743"/>
      <c r="DM567" s="743"/>
      <c r="DN567" s="743"/>
      <c r="DO567" s="743"/>
      <c r="DP567" s="743"/>
      <c r="DQ567" s="743"/>
      <c r="DR567" s="743"/>
      <c r="DS567" s="743"/>
      <c r="DT567" s="743"/>
      <c r="DU567" s="743"/>
      <c r="DV567" s="743"/>
      <c r="DW567" s="743"/>
      <c r="DX567" s="743"/>
    </row>
    <row r="568" spans="2:128" x14ac:dyDescent="0.2">
      <c r="B568" s="848"/>
      <c r="C568" s="743" t="s">
        <v>580</v>
      </c>
      <c r="D568" s="743"/>
      <c r="E568" s="743"/>
      <c r="F568" s="743"/>
      <c r="G568" s="743"/>
      <c r="H568" s="743"/>
      <c r="I568" s="743"/>
      <c r="J568" s="743"/>
      <c r="K568" s="743"/>
      <c r="L568" s="743"/>
      <c r="M568" s="743"/>
      <c r="N568" s="743"/>
      <c r="O568" s="743"/>
      <c r="P568" s="743"/>
      <c r="Q568" s="743"/>
      <c r="R568" s="743"/>
      <c r="S568" s="743"/>
      <c r="T568" s="743"/>
      <c r="U568" s="743"/>
      <c r="V568" s="743"/>
      <c r="W568" s="743"/>
      <c r="X568" s="743"/>
      <c r="Y568" s="743"/>
      <c r="Z568" s="743"/>
      <c r="AA568" s="743"/>
      <c r="AB568" s="743"/>
      <c r="AC568" s="743"/>
      <c r="AD568" s="743"/>
      <c r="AE568" s="743"/>
      <c r="AF568" s="743"/>
      <c r="AG568" s="743"/>
      <c r="AH568" s="743"/>
      <c r="AI568" s="743"/>
      <c r="AJ568" s="743"/>
      <c r="AK568" s="743"/>
      <c r="AL568" s="743"/>
      <c r="AM568" s="743"/>
      <c r="AN568" s="743"/>
      <c r="AO568" s="743"/>
      <c r="AP568" s="743"/>
      <c r="AQ568" s="743"/>
      <c r="AR568" s="743"/>
      <c r="AS568" s="743"/>
      <c r="AT568" s="743"/>
      <c r="AU568" s="743"/>
      <c r="AV568" s="743"/>
      <c r="AW568" s="743"/>
      <c r="AX568" s="743"/>
      <c r="AY568" s="743"/>
      <c r="AZ568" s="743"/>
      <c r="BA568" s="743"/>
      <c r="BB568" s="743"/>
      <c r="BC568" s="743"/>
      <c r="BD568" s="743"/>
      <c r="BE568" s="743"/>
      <c r="BF568" s="743"/>
      <c r="BG568" s="743"/>
      <c r="BH568" s="743"/>
      <c r="BI568" s="743"/>
      <c r="BJ568" s="743"/>
      <c r="BK568" s="743"/>
      <c r="BL568" s="743"/>
      <c r="BM568" s="743"/>
      <c r="BN568" s="743"/>
      <c r="BO568" s="743"/>
      <c r="BP568" s="743"/>
      <c r="BQ568" s="743"/>
      <c r="BR568" s="743"/>
      <c r="BS568" s="743"/>
      <c r="BT568" s="743"/>
      <c r="BU568" s="743"/>
      <c r="BV568" s="743"/>
      <c r="BW568" s="743"/>
      <c r="BX568" s="743"/>
      <c r="BY568" s="743"/>
      <c r="BZ568" s="743"/>
      <c r="CA568" s="743"/>
      <c r="CB568" s="743"/>
      <c r="CC568" s="743"/>
      <c r="CD568" s="743"/>
      <c r="CE568" s="743"/>
      <c r="CF568" s="743"/>
      <c r="CG568" s="743"/>
      <c r="CH568" s="743"/>
      <c r="CI568" s="743"/>
      <c r="CJ568" s="743"/>
      <c r="CK568" s="743"/>
      <c r="CL568" s="743"/>
      <c r="CM568" s="743"/>
      <c r="CN568" s="743"/>
      <c r="CO568" s="743"/>
      <c r="CP568" s="743"/>
      <c r="CQ568" s="743"/>
      <c r="CR568" s="743"/>
      <c r="CS568" s="743"/>
      <c r="CT568" s="743"/>
      <c r="CU568" s="743"/>
      <c r="CV568" s="743"/>
      <c r="CW568" s="743"/>
      <c r="CX568" s="743"/>
      <c r="CY568" s="743"/>
      <c r="CZ568" s="743"/>
      <c r="DA568" s="743"/>
      <c r="DB568" s="743"/>
      <c r="DC568" s="743"/>
      <c r="DD568" s="743"/>
      <c r="DE568" s="743"/>
      <c r="DF568" s="743"/>
      <c r="DG568" s="743"/>
      <c r="DH568" s="743"/>
      <c r="DI568" s="743"/>
      <c r="DJ568" s="743"/>
      <c r="DK568" s="743"/>
      <c r="DL568" s="743"/>
      <c r="DM568" s="743"/>
      <c r="DN568" s="743"/>
      <c r="DO568" s="743"/>
      <c r="DP568" s="743"/>
      <c r="DQ568" s="743"/>
      <c r="DR568" s="743"/>
      <c r="DS568" s="743"/>
      <c r="DT568" s="743"/>
      <c r="DU568" s="743"/>
      <c r="DV568" s="743"/>
      <c r="DW568" s="743"/>
      <c r="DX568" s="743"/>
    </row>
    <row r="569" spans="2:128" x14ac:dyDescent="0.2">
      <c r="B569" s="848"/>
      <c r="C569" s="743" t="s">
        <v>581</v>
      </c>
      <c r="D569" s="743"/>
      <c r="E569" s="743"/>
      <c r="F569" s="743"/>
      <c r="G569" s="743"/>
      <c r="H569" s="743"/>
      <c r="I569" s="743"/>
      <c r="J569" s="743"/>
      <c r="K569" s="743"/>
      <c r="L569" s="743"/>
      <c r="M569" s="743"/>
      <c r="N569" s="743"/>
      <c r="O569" s="743"/>
      <c r="P569" s="743"/>
      <c r="Q569" s="743"/>
      <c r="R569" s="743"/>
      <c r="S569" s="743"/>
      <c r="T569" s="743"/>
      <c r="U569" s="743"/>
      <c r="V569" s="743"/>
      <c r="W569" s="743"/>
      <c r="X569" s="743"/>
      <c r="Y569" s="743"/>
      <c r="Z569" s="743"/>
      <c r="AA569" s="743"/>
      <c r="AB569" s="743"/>
      <c r="AC569" s="743"/>
      <c r="AD569" s="743"/>
      <c r="AE569" s="743"/>
      <c r="AF569" s="743"/>
      <c r="AG569" s="743"/>
      <c r="AH569" s="743"/>
      <c r="AI569" s="743"/>
      <c r="AJ569" s="743"/>
      <c r="AK569" s="743"/>
      <c r="AL569" s="743"/>
      <c r="AM569" s="743"/>
      <c r="AN569" s="743"/>
      <c r="AO569" s="743"/>
      <c r="AP569" s="743"/>
      <c r="AQ569" s="743"/>
      <c r="AR569" s="743"/>
      <c r="AS569" s="743"/>
      <c r="AT569" s="743"/>
      <c r="AU569" s="743"/>
      <c r="AV569" s="743"/>
      <c r="AW569" s="743"/>
      <c r="AX569" s="743"/>
      <c r="AY569" s="743"/>
      <c r="AZ569" s="743"/>
      <c r="BA569" s="743"/>
      <c r="BB569" s="743"/>
      <c r="BC569" s="743"/>
      <c r="BD569" s="743"/>
      <c r="BE569" s="743"/>
      <c r="BF569" s="743"/>
      <c r="BG569" s="743"/>
      <c r="BH569" s="743"/>
      <c r="BI569" s="743"/>
      <c r="BJ569" s="743"/>
      <c r="BK569" s="743"/>
      <c r="BL569" s="743"/>
      <c r="BM569" s="743"/>
      <c r="BN569" s="743"/>
      <c r="BO569" s="743"/>
      <c r="BP569" s="743"/>
      <c r="BQ569" s="743"/>
      <c r="BR569" s="743"/>
      <c r="BS569" s="743"/>
      <c r="BT569" s="743"/>
      <c r="BU569" s="743"/>
      <c r="BV569" s="743"/>
      <c r="BW569" s="743"/>
      <c r="BX569" s="743"/>
      <c r="BY569" s="743"/>
      <c r="BZ569" s="743"/>
      <c r="CA569" s="743"/>
      <c r="CB569" s="743"/>
      <c r="CC569" s="743"/>
      <c r="CD569" s="743"/>
      <c r="CE569" s="743"/>
      <c r="CF569" s="743"/>
      <c r="CG569" s="743"/>
      <c r="CH569" s="743"/>
      <c r="CI569" s="743"/>
      <c r="CJ569" s="743"/>
      <c r="CK569" s="743"/>
      <c r="CL569" s="743"/>
      <c r="CM569" s="743"/>
      <c r="CN569" s="743"/>
      <c r="CO569" s="743"/>
      <c r="CP569" s="743"/>
      <c r="CQ569" s="743"/>
      <c r="CR569" s="743"/>
      <c r="CS569" s="743"/>
      <c r="CT569" s="743"/>
      <c r="CU569" s="743"/>
      <c r="CV569" s="743"/>
      <c r="CW569" s="743"/>
      <c r="CX569" s="743"/>
      <c r="CY569" s="743"/>
      <c r="CZ569" s="743"/>
      <c r="DA569" s="743"/>
      <c r="DB569" s="743"/>
      <c r="DC569" s="743"/>
      <c r="DD569" s="743"/>
      <c r="DE569" s="743"/>
      <c r="DF569" s="743"/>
      <c r="DG569" s="743"/>
      <c r="DH569" s="743"/>
      <c r="DI569" s="743"/>
      <c r="DJ569" s="743"/>
      <c r="DK569" s="743"/>
      <c r="DL569" s="743"/>
      <c r="DM569" s="743"/>
      <c r="DN569" s="743"/>
      <c r="DO569" s="743"/>
      <c r="DP569" s="743"/>
      <c r="DQ569" s="743"/>
      <c r="DR569" s="743"/>
      <c r="DS569" s="743"/>
      <c r="DT569" s="743"/>
      <c r="DU569" s="743"/>
      <c r="DV569" s="743"/>
      <c r="DW569" s="743"/>
      <c r="DX569" s="743"/>
    </row>
    <row r="570" spans="2:128" x14ac:dyDescent="0.2">
      <c r="B570" s="848"/>
      <c r="C570" s="743"/>
      <c r="D570" s="743"/>
      <c r="E570" s="743"/>
      <c r="F570" s="743"/>
      <c r="G570" s="743"/>
      <c r="H570" s="743"/>
      <c r="I570" s="743"/>
      <c r="J570" s="743"/>
      <c r="K570" s="743"/>
      <c r="L570" s="743"/>
      <c r="M570" s="743"/>
      <c r="N570" s="743"/>
      <c r="O570" s="743"/>
      <c r="P570" s="743"/>
      <c r="Q570" s="743"/>
      <c r="R570" s="743"/>
      <c r="S570" s="743"/>
      <c r="T570" s="743"/>
      <c r="U570" s="743"/>
      <c r="V570" s="743"/>
      <c r="W570" s="743"/>
      <c r="X570" s="743"/>
      <c r="Y570" s="743"/>
      <c r="Z570" s="743"/>
      <c r="AA570" s="743"/>
      <c r="AB570" s="743"/>
      <c r="AC570" s="743"/>
      <c r="AD570" s="743"/>
      <c r="AE570" s="743"/>
      <c r="AF570" s="743"/>
      <c r="AG570" s="743"/>
      <c r="AH570" s="743"/>
      <c r="AI570" s="743"/>
      <c r="AJ570" s="743"/>
      <c r="AK570" s="743"/>
      <c r="AL570" s="743"/>
      <c r="AM570" s="743"/>
      <c r="AN570" s="743"/>
      <c r="AO570" s="743"/>
      <c r="AP570" s="743"/>
      <c r="AQ570" s="743"/>
      <c r="AR570" s="743"/>
      <c r="AS570" s="743"/>
      <c r="AT570" s="743"/>
      <c r="AU570" s="743"/>
      <c r="AV570" s="743"/>
      <c r="AW570" s="743"/>
      <c r="AX570" s="743"/>
      <c r="AY570" s="743"/>
      <c r="AZ570" s="743"/>
      <c r="BA570" s="743"/>
      <c r="BB570" s="743"/>
      <c r="BC570" s="743"/>
      <c r="BD570" s="743"/>
      <c r="BE570" s="743"/>
      <c r="BF570" s="743"/>
      <c r="BG570" s="743"/>
      <c r="BH570" s="743"/>
      <c r="BI570" s="743"/>
      <c r="BJ570" s="743"/>
      <c r="BK570" s="743"/>
      <c r="BL570" s="743"/>
      <c r="BM570" s="743"/>
      <c r="BN570" s="743"/>
      <c r="BO570" s="743"/>
      <c r="BP570" s="743"/>
      <c r="BQ570" s="743"/>
      <c r="BR570" s="743"/>
      <c r="BS570" s="743"/>
      <c r="BT570" s="743"/>
      <c r="BU570" s="743"/>
      <c r="BV570" s="743"/>
      <c r="BW570" s="743"/>
      <c r="BX570" s="743"/>
      <c r="BY570" s="743"/>
      <c r="BZ570" s="743"/>
      <c r="CA570" s="743"/>
      <c r="CB570" s="743"/>
      <c r="CC570" s="743"/>
      <c r="CD570" s="743"/>
      <c r="CE570" s="743"/>
      <c r="CF570" s="743"/>
      <c r="CG570" s="743"/>
      <c r="CH570" s="743"/>
      <c r="CI570" s="743"/>
      <c r="CJ570" s="743"/>
      <c r="CK570" s="743"/>
      <c r="CL570" s="743"/>
      <c r="CM570" s="743"/>
      <c r="CN570" s="743"/>
      <c r="CO570" s="743"/>
      <c r="CP570" s="743"/>
      <c r="CQ570" s="743"/>
      <c r="CR570" s="743"/>
      <c r="CS570" s="743"/>
      <c r="CT570" s="743"/>
      <c r="CU570" s="743"/>
      <c r="CV570" s="743"/>
      <c r="CW570" s="743"/>
      <c r="CX570" s="743"/>
      <c r="CY570" s="743"/>
      <c r="CZ570" s="743"/>
      <c r="DA570" s="743"/>
      <c r="DB570" s="743"/>
      <c r="DC570" s="743"/>
      <c r="DD570" s="743"/>
      <c r="DE570" s="743"/>
      <c r="DF570" s="743"/>
      <c r="DG570" s="743"/>
      <c r="DH570" s="743"/>
      <c r="DI570" s="743"/>
      <c r="DJ570" s="743"/>
      <c r="DK570" s="743"/>
      <c r="DL570" s="743"/>
      <c r="DM570" s="743"/>
      <c r="DN570" s="743"/>
      <c r="DO570" s="743"/>
      <c r="DP570" s="743"/>
      <c r="DQ570" s="743"/>
      <c r="DR570" s="743"/>
      <c r="DS570" s="743"/>
      <c r="DT570" s="743"/>
      <c r="DU570" s="743"/>
      <c r="DV570" s="743"/>
      <c r="DW570" s="743"/>
      <c r="DX570" s="743"/>
    </row>
  </sheetData>
  <mergeCells count="1">
    <mergeCell ref="W2:W3"/>
  </mergeCells>
  <pageMargins left="0.7" right="0.7" top="0.75" bottom="0.75" header="0.3" footer="0.3"/>
  <pageSetup paperSize="9" orientation="portrait" verticalDpi="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topLeftCell="A58" zoomScale="80" zoomScaleNormal="80" workbookViewId="0">
      <selection activeCell="L82" sqref="L82"/>
    </sheetView>
  </sheetViews>
  <sheetFormatPr defaultColWidth="8.88671875" defaultRowHeight="15" x14ac:dyDescent="0.2"/>
  <cols>
    <col min="1" max="1" width="1.33203125" customWidth="1"/>
    <col min="2" max="2" width="8" customWidth="1"/>
    <col min="3" max="3" width="45.109375" customWidth="1"/>
    <col min="4" max="4" width="18" customWidth="1"/>
    <col min="5" max="5" width="18" hidden="1" customWidth="1"/>
    <col min="6" max="7" width="10.21875" customWidth="1"/>
    <col min="8" max="36" width="11.44140625" customWidth="1"/>
    <col min="258" max="258" width="1.33203125" customWidth="1"/>
    <col min="259" max="259" width="8" customWidth="1"/>
    <col min="260" max="260" width="45.109375" customWidth="1"/>
    <col min="261" max="261" width="18" customWidth="1"/>
    <col min="262" max="263" width="10.21875" customWidth="1"/>
    <col min="264" max="292" width="11.44140625" customWidth="1"/>
    <col min="514" max="514" width="1.33203125" customWidth="1"/>
    <col min="515" max="515" width="8" customWidth="1"/>
    <col min="516" max="516" width="45.109375" customWidth="1"/>
    <col min="517" max="517" width="18" customWidth="1"/>
    <col min="518" max="519" width="10.21875" customWidth="1"/>
    <col min="520" max="548" width="11.44140625" customWidth="1"/>
    <col min="770" max="770" width="1.33203125" customWidth="1"/>
    <col min="771" max="771" width="8" customWidth="1"/>
    <col min="772" max="772" width="45.109375" customWidth="1"/>
    <col min="773" max="773" width="18" customWidth="1"/>
    <col min="774" max="775" width="10.21875" customWidth="1"/>
    <col min="776" max="804" width="11.44140625" customWidth="1"/>
    <col min="1026" max="1026" width="1.33203125" customWidth="1"/>
    <col min="1027" max="1027" width="8" customWidth="1"/>
    <col min="1028" max="1028" width="45.109375" customWidth="1"/>
    <col min="1029" max="1029" width="18" customWidth="1"/>
    <col min="1030" max="1031" width="10.21875" customWidth="1"/>
    <col min="1032" max="1060" width="11.44140625" customWidth="1"/>
    <col min="1282" max="1282" width="1.33203125" customWidth="1"/>
    <col min="1283" max="1283" width="8" customWidth="1"/>
    <col min="1284" max="1284" width="45.109375" customWidth="1"/>
    <col min="1285" max="1285" width="18" customWidth="1"/>
    <col min="1286" max="1287" width="10.21875" customWidth="1"/>
    <col min="1288" max="1316" width="11.44140625" customWidth="1"/>
    <col min="1538" max="1538" width="1.33203125" customWidth="1"/>
    <col min="1539" max="1539" width="8" customWidth="1"/>
    <col min="1540" max="1540" width="45.109375" customWidth="1"/>
    <col min="1541" max="1541" width="18" customWidth="1"/>
    <col min="1542" max="1543" width="10.21875" customWidth="1"/>
    <col min="1544" max="1572" width="11.44140625" customWidth="1"/>
    <col min="1794" max="1794" width="1.33203125" customWidth="1"/>
    <col min="1795" max="1795" width="8" customWidth="1"/>
    <col min="1796" max="1796" width="45.109375" customWidth="1"/>
    <col min="1797" max="1797" width="18" customWidth="1"/>
    <col min="1798" max="1799" width="10.21875" customWidth="1"/>
    <col min="1800" max="1828" width="11.44140625" customWidth="1"/>
    <col min="2050" max="2050" width="1.33203125" customWidth="1"/>
    <col min="2051" max="2051" width="8" customWidth="1"/>
    <col min="2052" max="2052" width="45.109375" customWidth="1"/>
    <col min="2053" max="2053" width="18" customWidth="1"/>
    <col min="2054" max="2055" width="10.21875" customWidth="1"/>
    <col min="2056" max="2084" width="11.44140625" customWidth="1"/>
    <col min="2306" max="2306" width="1.33203125" customWidth="1"/>
    <col min="2307" max="2307" width="8" customWidth="1"/>
    <col min="2308" max="2308" width="45.109375" customWidth="1"/>
    <col min="2309" max="2309" width="18" customWidth="1"/>
    <col min="2310" max="2311" width="10.21875" customWidth="1"/>
    <col min="2312" max="2340" width="11.44140625" customWidth="1"/>
    <col min="2562" max="2562" width="1.33203125" customWidth="1"/>
    <col min="2563" max="2563" width="8" customWidth="1"/>
    <col min="2564" max="2564" width="45.109375" customWidth="1"/>
    <col min="2565" max="2565" width="18" customWidth="1"/>
    <col min="2566" max="2567" width="10.21875" customWidth="1"/>
    <col min="2568" max="2596" width="11.44140625" customWidth="1"/>
    <col min="2818" max="2818" width="1.33203125" customWidth="1"/>
    <col min="2819" max="2819" width="8" customWidth="1"/>
    <col min="2820" max="2820" width="45.109375" customWidth="1"/>
    <col min="2821" max="2821" width="18" customWidth="1"/>
    <col min="2822" max="2823" width="10.21875" customWidth="1"/>
    <col min="2824" max="2852" width="11.44140625" customWidth="1"/>
    <col min="3074" max="3074" width="1.33203125" customWidth="1"/>
    <col min="3075" max="3075" width="8" customWidth="1"/>
    <col min="3076" max="3076" width="45.109375" customWidth="1"/>
    <col min="3077" max="3077" width="18" customWidth="1"/>
    <col min="3078" max="3079" width="10.21875" customWidth="1"/>
    <col min="3080" max="3108" width="11.44140625" customWidth="1"/>
    <col min="3330" max="3330" width="1.33203125" customWidth="1"/>
    <col min="3331" max="3331" width="8" customWidth="1"/>
    <col min="3332" max="3332" width="45.109375" customWidth="1"/>
    <col min="3333" max="3333" width="18" customWidth="1"/>
    <col min="3334" max="3335" width="10.21875" customWidth="1"/>
    <col min="3336" max="3364" width="11.44140625" customWidth="1"/>
    <col min="3586" max="3586" width="1.33203125" customWidth="1"/>
    <col min="3587" max="3587" width="8" customWidth="1"/>
    <col min="3588" max="3588" width="45.109375" customWidth="1"/>
    <col min="3589" max="3589" width="18" customWidth="1"/>
    <col min="3590" max="3591" width="10.21875" customWidth="1"/>
    <col min="3592" max="3620" width="11.44140625" customWidth="1"/>
    <col min="3842" max="3842" width="1.33203125" customWidth="1"/>
    <col min="3843" max="3843" width="8" customWidth="1"/>
    <col min="3844" max="3844" width="45.109375" customWidth="1"/>
    <col min="3845" max="3845" width="18" customWidth="1"/>
    <col min="3846" max="3847" width="10.21875" customWidth="1"/>
    <col min="3848" max="3876" width="11.44140625" customWidth="1"/>
    <col min="4098" max="4098" width="1.33203125" customWidth="1"/>
    <col min="4099" max="4099" width="8" customWidth="1"/>
    <col min="4100" max="4100" width="45.109375" customWidth="1"/>
    <col min="4101" max="4101" width="18" customWidth="1"/>
    <col min="4102" max="4103" width="10.21875" customWidth="1"/>
    <col min="4104" max="4132" width="11.44140625" customWidth="1"/>
    <col min="4354" max="4354" width="1.33203125" customWidth="1"/>
    <col min="4355" max="4355" width="8" customWidth="1"/>
    <col min="4356" max="4356" width="45.109375" customWidth="1"/>
    <col min="4357" max="4357" width="18" customWidth="1"/>
    <col min="4358" max="4359" width="10.21875" customWidth="1"/>
    <col min="4360" max="4388" width="11.44140625" customWidth="1"/>
    <col min="4610" max="4610" width="1.33203125" customWidth="1"/>
    <col min="4611" max="4611" width="8" customWidth="1"/>
    <col min="4612" max="4612" width="45.109375" customWidth="1"/>
    <col min="4613" max="4613" width="18" customWidth="1"/>
    <col min="4614" max="4615" width="10.21875" customWidth="1"/>
    <col min="4616" max="4644" width="11.44140625" customWidth="1"/>
    <col min="4866" max="4866" width="1.33203125" customWidth="1"/>
    <col min="4867" max="4867" width="8" customWidth="1"/>
    <col min="4868" max="4868" width="45.109375" customWidth="1"/>
    <col min="4869" max="4869" width="18" customWidth="1"/>
    <col min="4870" max="4871" width="10.21875" customWidth="1"/>
    <col min="4872" max="4900" width="11.44140625" customWidth="1"/>
    <col min="5122" max="5122" width="1.33203125" customWidth="1"/>
    <col min="5123" max="5123" width="8" customWidth="1"/>
    <col min="5124" max="5124" width="45.109375" customWidth="1"/>
    <col min="5125" max="5125" width="18" customWidth="1"/>
    <col min="5126" max="5127" width="10.21875" customWidth="1"/>
    <col min="5128" max="5156" width="11.44140625" customWidth="1"/>
    <col min="5378" max="5378" width="1.33203125" customWidth="1"/>
    <col min="5379" max="5379" width="8" customWidth="1"/>
    <col min="5380" max="5380" width="45.109375" customWidth="1"/>
    <col min="5381" max="5381" width="18" customWidth="1"/>
    <col min="5382" max="5383" width="10.21875" customWidth="1"/>
    <col min="5384" max="5412" width="11.44140625" customWidth="1"/>
    <col min="5634" max="5634" width="1.33203125" customWidth="1"/>
    <col min="5635" max="5635" width="8" customWidth="1"/>
    <col min="5636" max="5636" width="45.109375" customWidth="1"/>
    <col min="5637" max="5637" width="18" customWidth="1"/>
    <col min="5638" max="5639" width="10.21875" customWidth="1"/>
    <col min="5640" max="5668" width="11.44140625" customWidth="1"/>
    <col min="5890" max="5890" width="1.33203125" customWidth="1"/>
    <col min="5891" max="5891" width="8" customWidth="1"/>
    <col min="5892" max="5892" width="45.109375" customWidth="1"/>
    <col min="5893" max="5893" width="18" customWidth="1"/>
    <col min="5894" max="5895" width="10.21875" customWidth="1"/>
    <col min="5896" max="5924" width="11.44140625" customWidth="1"/>
    <col min="6146" max="6146" width="1.33203125" customWidth="1"/>
    <col min="6147" max="6147" width="8" customWidth="1"/>
    <col min="6148" max="6148" width="45.109375" customWidth="1"/>
    <col min="6149" max="6149" width="18" customWidth="1"/>
    <col min="6150" max="6151" width="10.21875" customWidth="1"/>
    <col min="6152" max="6180" width="11.44140625" customWidth="1"/>
    <col min="6402" max="6402" width="1.33203125" customWidth="1"/>
    <col min="6403" max="6403" width="8" customWidth="1"/>
    <col min="6404" max="6404" width="45.109375" customWidth="1"/>
    <col min="6405" max="6405" width="18" customWidth="1"/>
    <col min="6406" max="6407" width="10.21875" customWidth="1"/>
    <col min="6408" max="6436" width="11.44140625" customWidth="1"/>
    <col min="6658" max="6658" width="1.33203125" customWidth="1"/>
    <col min="6659" max="6659" width="8" customWidth="1"/>
    <col min="6660" max="6660" width="45.109375" customWidth="1"/>
    <col min="6661" max="6661" width="18" customWidth="1"/>
    <col min="6662" max="6663" width="10.21875" customWidth="1"/>
    <col min="6664" max="6692" width="11.44140625" customWidth="1"/>
    <col min="6914" max="6914" width="1.33203125" customWidth="1"/>
    <col min="6915" max="6915" width="8" customWidth="1"/>
    <col min="6916" max="6916" width="45.109375" customWidth="1"/>
    <col min="6917" max="6917" width="18" customWidth="1"/>
    <col min="6918" max="6919" width="10.21875" customWidth="1"/>
    <col min="6920" max="6948" width="11.44140625" customWidth="1"/>
    <col min="7170" max="7170" width="1.33203125" customWidth="1"/>
    <col min="7171" max="7171" width="8" customWidth="1"/>
    <col min="7172" max="7172" width="45.109375" customWidth="1"/>
    <col min="7173" max="7173" width="18" customWidth="1"/>
    <col min="7174" max="7175" width="10.21875" customWidth="1"/>
    <col min="7176" max="7204" width="11.44140625" customWidth="1"/>
    <col min="7426" max="7426" width="1.33203125" customWidth="1"/>
    <col min="7427" max="7427" width="8" customWidth="1"/>
    <col min="7428" max="7428" width="45.109375" customWidth="1"/>
    <col min="7429" max="7429" width="18" customWidth="1"/>
    <col min="7430" max="7431" width="10.21875" customWidth="1"/>
    <col min="7432" max="7460" width="11.44140625" customWidth="1"/>
    <col min="7682" max="7682" width="1.33203125" customWidth="1"/>
    <col min="7683" max="7683" width="8" customWidth="1"/>
    <col min="7684" max="7684" width="45.109375" customWidth="1"/>
    <col min="7685" max="7685" width="18" customWidth="1"/>
    <col min="7686" max="7687" width="10.21875" customWidth="1"/>
    <col min="7688" max="7716" width="11.44140625" customWidth="1"/>
    <col min="7938" max="7938" width="1.33203125" customWidth="1"/>
    <col min="7939" max="7939" width="8" customWidth="1"/>
    <col min="7940" max="7940" width="45.109375" customWidth="1"/>
    <col min="7941" max="7941" width="18" customWidth="1"/>
    <col min="7942" max="7943" width="10.21875" customWidth="1"/>
    <col min="7944" max="7972" width="11.44140625" customWidth="1"/>
    <col min="8194" max="8194" width="1.33203125" customWidth="1"/>
    <col min="8195" max="8195" width="8" customWidth="1"/>
    <col min="8196" max="8196" width="45.109375" customWidth="1"/>
    <col min="8197" max="8197" width="18" customWidth="1"/>
    <col min="8198" max="8199" width="10.21875" customWidth="1"/>
    <col min="8200" max="8228" width="11.44140625" customWidth="1"/>
    <col min="8450" max="8450" width="1.33203125" customWidth="1"/>
    <col min="8451" max="8451" width="8" customWidth="1"/>
    <col min="8452" max="8452" width="45.109375" customWidth="1"/>
    <col min="8453" max="8453" width="18" customWidth="1"/>
    <col min="8454" max="8455" width="10.21875" customWidth="1"/>
    <col min="8456" max="8484" width="11.44140625" customWidth="1"/>
    <col min="8706" max="8706" width="1.33203125" customWidth="1"/>
    <col min="8707" max="8707" width="8" customWidth="1"/>
    <col min="8708" max="8708" width="45.109375" customWidth="1"/>
    <col min="8709" max="8709" width="18" customWidth="1"/>
    <col min="8710" max="8711" width="10.21875" customWidth="1"/>
    <col min="8712" max="8740" width="11.44140625" customWidth="1"/>
    <col min="8962" max="8962" width="1.33203125" customWidth="1"/>
    <col min="8963" max="8963" width="8" customWidth="1"/>
    <col min="8964" max="8964" width="45.109375" customWidth="1"/>
    <col min="8965" max="8965" width="18" customWidth="1"/>
    <col min="8966" max="8967" width="10.21875" customWidth="1"/>
    <col min="8968" max="8996" width="11.44140625" customWidth="1"/>
    <col min="9218" max="9218" width="1.33203125" customWidth="1"/>
    <col min="9219" max="9219" width="8" customWidth="1"/>
    <col min="9220" max="9220" width="45.109375" customWidth="1"/>
    <col min="9221" max="9221" width="18" customWidth="1"/>
    <col min="9222" max="9223" width="10.21875" customWidth="1"/>
    <col min="9224" max="9252" width="11.44140625" customWidth="1"/>
    <col min="9474" max="9474" width="1.33203125" customWidth="1"/>
    <col min="9475" max="9475" width="8" customWidth="1"/>
    <col min="9476" max="9476" width="45.109375" customWidth="1"/>
    <col min="9477" max="9477" width="18" customWidth="1"/>
    <col min="9478" max="9479" width="10.21875" customWidth="1"/>
    <col min="9480" max="9508" width="11.44140625" customWidth="1"/>
    <col min="9730" max="9730" width="1.33203125" customWidth="1"/>
    <col min="9731" max="9731" width="8" customWidth="1"/>
    <col min="9732" max="9732" width="45.109375" customWidth="1"/>
    <col min="9733" max="9733" width="18" customWidth="1"/>
    <col min="9734" max="9735" width="10.21875" customWidth="1"/>
    <col min="9736" max="9764" width="11.44140625" customWidth="1"/>
    <col min="9986" max="9986" width="1.33203125" customWidth="1"/>
    <col min="9987" max="9987" width="8" customWidth="1"/>
    <col min="9988" max="9988" width="45.109375" customWidth="1"/>
    <col min="9989" max="9989" width="18" customWidth="1"/>
    <col min="9990" max="9991" width="10.21875" customWidth="1"/>
    <col min="9992" max="10020" width="11.44140625" customWidth="1"/>
    <col min="10242" max="10242" width="1.33203125" customWidth="1"/>
    <col min="10243" max="10243" width="8" customWidth="1"/>
    <col min="10244" max="10244" width="45.109375" customWidth="1"/>
    <col min="10245" max="10245" width="18" customWidth="1"/>
    <col min="10246" max="10247" width="10.21875" customWidth="1"/>
    <col min="10248" max="10276" width="11.44140625" customWidth="1"/>
    <col min="10498" max="10498" width="1.33203125" customWidth="1"/>
    <col min="10499" max="10499" width="8" customWidth="1"/>
    <col min="10500" max="10500" width="45.109375" customWidth="1"/>
    <col min="10501" max="10501" width="18" customWidth="1"/>
    <col min="10502" max="10503" width="10.21875" customWidth="1"/>
    <col min="10504" max="10532" width="11.44140625" customWidth="1"/>
    <col min="10754" max="10754" width="1.33203125" customWidth="1"/>
    <col min="10755" max="10755" width="8" customWidth="1"/>
    <col min="10756" max="10756" width="45.109375" customWidth="1"/>
    <col min="10757" max="10757" width="18" customWidth="1"/>
    <col min="10758" max="10759" width="10.21875" customWidth="1"/>
    <col min="10760" max="10788" width="11.44140625" customWidth="1"/>
    <col min="11010" max="11010" width="1.33203125" customWidth="1"/>
    <col min="11011" max="11011" width="8" customWidth="1"/>
    <col min="11012" max="11012" width="45.109375" customWidth="1"/>
    <col min="11013" max="11013" width="18" customWidth="1"/>
    <col min="11014" max="11015" width="10.21875" customWidth="1"/>
    <col min="11016" max="11044" width="11.44140625" customWidth="1"/>
    <col min="11266" max="11266" width="1.33203125" customWidth="1"/>
    <col min="11267" max="11267" width="8" customWidth="1"/>
    <col min="11268" max="11268" width="45.109375" customWidth="1"/>
    <col min="11269" max="11269" width="18" customWidth="1"/>
    <col min="11270" max="11271" width="10.21875" customWidth="1"/>
    <col min="11272" max="11300" width="11.44140625" customWidth="1"/>
    <col min="11522" max="11522" width="1.33203125" customWidth="1"/>
    <col min="11523" max="11523" width="8" customWidth="1"/>
    <col min="11524" max="11524" width="45.109375" customWidth="1"/>
    <col min="11525" max="11525" width="18" customWidth="1"/>
    <col min="11526" max="11527" width="10.21875" customWidth="1"/>
    <col min="11528" max="11556" width="11.44140625" customWidth="1"/>
    <col min="11778" max="11778" width="1.33203125" customWidth="1"/>
    <col min="11779" max="11779" width="8" customWidth="1"/>
    <col min="11780" max="11780" width="45.109375" customWidth="1"/>
    <col min="11781" max="11781" width="18" customWidth="1"/>
    <col min="11782" max="11783" width="10.21875" customWidth="1"/>
    <col min="11784" max="11812" width="11.44140625" customWidth="1"/>
    <col min="12034" max="12034" width="1.33203125" customWidth="1"/>
    <col min="12035" max="12035" width="8" customWidth="1"/>
    <col min="12036" max="12036" width="45.109375" customWidth="1"/>
    <col min="12037" max="12037" width="18" customWidth="1"/>
    <col min="12038" max="12039" width="10.21875" customWidth="1"/>
    <col min="12040" max="12068" width="11.44140625" customWidth="1"/>
    <col min="12290" max="12290" width="1.33203125" customWidth="1"/>
    <col min="12291" max="12291" width="8" customWidth="1"/>
    <col min="12292" max="12292" width="45.109375" customWidth="1"/>
    <col min="12293" max="12293" width="18" customWidth="1"/>
    <col min="12294" max="12295" width="10.21875" customWidth="1"/>
    <col min="12296" max="12324" width="11.44140625" customWidth="1"/>
    <col min="12546" max="12546" width="1.33203125" customWidth="1"/>
    <col min="12547" max="12547" width="8" customWidth="1"/>
    <col min="12548" max="12548" width="45.109375" customWidth="1"/>
    <col min="12549" max="12549" width="18" customWidth="1"/>
    <col min="12550" max="12551" width="10.21875" customWidth="1"/>
    <col min="12552" max="12580" width="11.44140625" customWidth="1"/>
    <col min="12802" max="12802" width="1.33203125" customWidth="1"/>
    <col min="12803" max="12803" width="8" customWidth="1"/>
    <col min="12804" max="12804" width="45.109375" customWidth="1"/>
    <col min="12805" max="12805" width="18" customWidth="1"/>
    <col min="12806" max="12807" width="10.21875" customWidth="1"/>
    <col min="12808" max="12836" width="11.44140625" customWidth="1"/>
    <col min="13058" max="13058" width="1.33203125" customWidth="1"/>
    <col min="13059" max="13059" width="8" customWidth="1"/>
    <col min="13060" max="13060" width="45.109375" customWidth="1"/>
    <col min="13061" max="13061" width="18" customWidth="1"/>
    <col min="13062" max="13063" width="10.21875" customWidth="1"/>
    <col min="13064" max="13092" width="11.44140625" customWidth="1"/>
    <col min="13314" max="13314" width="1.33203125" customWidth="1"/>
    <col min="13315" max="13315" width="8" customWidth="1"/>
    <col min="13316" max="13316" width="45.109375" customWidth="1"/>
    <col min="13317" max="13317" width="18" customWidth="1"/>
    <col min="13318" max="13319" width="10.21875" customWidth="1"/>
    <col min="13320" max="13348" width="11.44140625" customWidth="1"/>
    <col min="13570" max="13570" width="1.33203125" customWidth="1"/>
    <col min="13571" max="13571" width="8" customWidth="1"/>
    <col min="13572" max="13572" width="45.109375" customWidth="1"/>
    <col min="13573" max="13573" width="18" customWidth="1"/>
    <col min="13574" max="13575" width="10.21875" customWidth="1"/>
    <col min="13576" max="13604" width="11.44140625" customWidth="1"/>
    <col min="13826" max="13826" width="1.33203125" customWidth="1"/>
    <col min="13827" max="13827" width="8" customWidth="1"/>
    <col min="13828" max="13828" width="45.109375" customWidth="1"/>
    <col min="13829" max="13829" width="18" customWidth="1"/>
    <col min="13830" max="13831" width="10.21875" customWidth="1"/>
    <col min="13832" max="13860" width="11.44140625" customWidth="1"/>
    <col min="14082" max="14082" width="1.33203125" customWidth="1"/>
    <col min="14083" max="14083" width="8" customWidth="1"/>
    <col min="14084" max="14084" width="45.109375" customWidth="1"/>
    <col min="14085" max="14085" width="18" customWidth="1"/>
    <col min="14086" max="14087" width="10.21875" customWidth="1"/>
    <col min="14088" max="14116" width="11.44140625" customWidth="1"/>
    <col min="14338" max="14338" width="1.33203125" customWidth="1"/>
    <col min="14339" max="14339" width="8" customWidth="1"/>
    <col min="14340" max="14340" width="45.109375" customWidth="1"/>
    <col min="14341" max="14341" width="18" customWidth="1"/>
    <col min="14342" max="14343" width="10.21875" customWidth="1"/>
    <col min="14344" max="14372" width="11.44140625" customWidth="1"/>
    <col min="14594" max="14594" width="1.33203125" customWidth="1"/>
    <col min="14595" max="14595" width="8" customWidth="1"/>
    <col min="14596" max="14596" width="45.109375" customWidth="1"/>
    <col min="14597" max="14597" width="18" customWidth="1"/>
    <col min="14598" max="14599" width="10.21875" customWidth="1"/>
    <col min="14600" max="14628" width="11.44140625" customWidth="1"/>
    <col min="14850" max="14850" width="1.33203125" customWidth="1"/>
    <col min="14851" max="14851" width="8" customWidth="1"/>
    <col min="14852" max="14852" width="45.109375" customWidth="1"/>
    <col min="14853" max="14853" width="18" customWidth="1"/>
    <col min="14854" max="14855" width="10.21875" customWidth="1"/>
    <col min="14856" max="14884" width="11.44140625" customWidth="1"/>
    <col min="15106" max="15106" width="1.33203125" customWidth="1"/>
    <col min="15107" max="15107" width="8" customWidth="1"/>
    <col min="15108" max="15108" width="45.109375" customWidth="1"/>
    <col min="15109" max="15109" width="18" customWidth="1"/>
    <col min="15110" max="15111" width="10.21875" customWidth="1"/>
    <col min="15112" max="15140" width="11.44140625" customWidth="1"/>
    <col min="15362" max="15362" width="1.33203125" customWidth="1"/>
    <col min="15363" max="15363" width="8" customWidth="1"/>
    <col min="15364" max="15364" width="45.109375" customWidth="1"/>
    <col min="15365" max="15365" width="18" customWidth="1"/>
    <col min="15366" max="15367" width="10.21875" customWidth="1"/>
    <col min="15368" max="15396" width="11.44140625" customWidth="1"/>
    <col min="15618" max="15618" width="1.33203125" customWidth="1"/>
    <col min="15619" max="15619" width="8" customWidth="1"/>
    <col min="15620" max="15620" width="45.109375" customWidth="1"/>
    <col min="15621" max="15621" width="18" customWidth="1"/>
    <col min="15622" max="15623" width="10.21875" customWidth="1"/>
    <col min="15624" max="15652" width="11.44140625" customWidth="1"/>
    <col min="15874" max="15874" width="1.33203125" customWidth="1"/>
    <col min="15875" max="15875" width="8" customWidth="1"/>
    <col min="15876" max="15876" width="45.109375" customWidth="1"/>
    <col min="15877" max="15877" width="18" customWidth="1"/>
    <col min="15878" max="15879" width="10.21875" customWidth="1"/>
    <col min="15880" max="15908" width="11.44140625" customWidth="1"/>
    <col min="16130" max="16130" width="1.33203125" customWidth="1"/>
    <col min="16131" max="16131" width="8" customWidth="1"/>
    <col min="16132" max="16132" width="45.109375" customWidth="1"/>
    <col min="16133" max="16133" width="18" customWidth="1"/>
    <col min="16134" max="16135" width="10.21875" customWidth="1"/>
    <col min="16136" max="16164" width="11.44140625" customWidth="1"/>
  </cols>
  <sheetData>
    <row r="1" spans="1:37" ht="18" x14ac:dyDescent="0.25">
      <c r="A1" s="237"/>
      <c r="B1" s="238" t="s">
        <v>582</v>
      </c>
      <c r="C1" s="239"/>
      <c r="D1" s="240"/>
      <c r="E1" s="240"/>
      <c r="F1" s="241"/>
      <c r="G1" s="241"/>
      <c r="H1" s="241"/>
      <c r="I1" s="242"/>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243"/>
      <c r="AI1" s="243"/>
      <c r="AJ1" s="243"/>
    </row>
    <row r="2" spans="1:37" ht="15.75" thickBot="1" x14ac:dyDescent="0.25">
      <c r="A2" s="244"/>
      <c r="B2" s="245"/>
      <c r="C2" s="246"/>
      <c r="D2" s="123"/>
      <c r="E2" s="123"/>
      <c r="F2" s="99"/>
      <c r="G2" s="99"/>
      <c r="H2" s="1067" t="s">
        <v>583</v>
      </c>
      <c r="I2" s="1068"/>
      <c r="J2" s="1068"/>
      <c r="K2" s="1068"/>
      <c r="L2" s="1068"/>
      <c r="M2" s="1068"/>
      <c r="N2" s="1068"/>
      <c r="O2" s="1068"/>
      <c r="P2" s="1068"/>
      <c r="Q2" s="1068"/>
      <c r="R2" s="1068"/>
      <c r="S2" s="1068"/>
      <c r="T2" s="1068"/>
      <c r="U2" s="1068"/>
      <c r="V2" s="1068"/>
      <c r="W2" s="1068"/>
      <c r="X2" s="1068"/>
      <c r="Y2" s="1068"/>
      <c r="Z2" s="1068"/>
      <c r="AA2" s="1068"/>
      <c r="AB2" s="1068"/>
      <c r="AC2" s="1068"/>
      <c r="AD2" s="1068"/>
      <c r="AE2" s="1068"/>
      <c r="AF2" s="1068"/>
      <c r="AG2" s="1068"/>
      <c r="AH2" s="1068"/>
      <c r="AI2" s="1068"/>
      <c r="AJ2" s="1068"/>
    </row>
    <row r="3" spans="1:37" ht="32.25" thickBot="1" x14ac:dyDescent="0.25">
      <c r="A3" s="247"/>
      <c r="B3" s="143" t="s">
        <v>584</v>
      </c>
      <c r="C3" s="792" t="s">
        <v>585</v>
      </c>
      <c r="D3" s="793" t="s">
        <v>586</v>
      </c>
      <c r="E3" s="793"/>
      <c r="F3" s="794" t="s">
        <v>140</v>
      </c>
      <c r="G3" s="794" t="s">
        <v>189</v>
      </c>
      <c r="H3" s="795" t="str">
        <f>'TITLE PAGE'!D14</f>
        <v>2017-18</v>
      </c>
      <c r="I3" s="796" t="str">
        <f>'WRZ summary'!E5</f>
        <v>For info 2017-18</v>
      </c>
      <c r="J3" s="796" t="str">
        <f>'WRZ summary'!F5</f>
        <v>For info 2018-19</v>
      </c>
      <c r="K3" s="796" t="str">
        <f>'WRZ summary'!G5</f>
        <v>For info 2019-20</v>
      </c>
      <c r="L3" s="793" t="str">
        <f>'WRZ summary'!H5</f>
        <v>2020-21</v>
      </c>
      <c r="M3" s="793" t="str">
        <f>'WRZ summary'!I5</f>
        <v>2021-22</v>
      </c>
      <c r="N3" s="793" t="str">
        <f>'WRZ summary'!J5</f>
        <v>2022-23</v>
      </c>
      <c r="O3" s="793" t="str">
        <f>'WRZ summary'!K5</f>
        <v>2023-24</v>
      </c>
      <c r="P3" s="793" t="str">
        <f>'WRZ summary'!L5</f>
        <v>2024-25</v>
      </c>
      <c r="Q3" s="793" t="str">
        <f>'WRZ summary'!M5</f>
        <v>2025-26</v>
      </c>
      <c r="R3" s="793" t="str">
        <f>'WRZ summary'!N5</f>
        <v>2026-27</v>
      </c>
      <c r="S3" s="793" t="str">
        <f>'WRZ summary'!O5</f>
        <v>2027-28</v>
      </c>
      <c r="T3" s="793" t="str">
        <f>'WRZ summary'!P5</f>
        <v>2028-29</v>
      </c>
      <c r="U3" s="793" t="str">
        <f>'WRZ summary'!Q5</f>
        <v>2029-2030</v>
      </c>
      <c r="V3" s="793" t="str">
        <f>'WRZ summary'!R5</f>
        <v>2030-2031</v>
      </c>
      <c r="W3" s="793" t="str">
        <f>'WRZ summary'!S5</f>
        <v>2031-2032</v>
      </c>
      <c r="X3" s="793" t="str">
        <f>'WRZ summary'!T5</f>
        <v>2032-33</v>
      </c>
      <c r="Y3" s="793" t="str">
        <f>'WRZ summary'!U5</f>
        <v>2033-34</v>
      </c>
      <c r="Z3" s="793" t="str">
        <f>'WRZ summary'!V5</f>
        <v>2034-35</v>
      </c>
      <c r="AA3" s="793" t="str">
        <f>'WRZ summary'!W5</f>
        <v>2035-36</v>
      </c>
      <c r="AB3" s="793" t="str">
        <f>'WRZ summary'!X5</f>
        <v>2036-37</v>
      </c>
      <c r="AC3" s="793" t="str">
        <f>'WRZ summary'!Y5</f>
        <v>2037-38</v>
      </c>
      <c r="AD3" s="793" t="str">
        <f>'WRZ summary'!Z5</f>
        <v>2038-39</v>
      </c>
      <c r="AE3" s="793" t="str">
        <f>'WRZ summary'!AA5</f>
        <v>2039-40</v>
      </c>
      <c r="AF3" s="793" t="str">
        <f>'WRZ summary'!AB5</f>
        <v>2040-41</v>
      </c>
      <c r="AG3" s="793" t="str">
        <f>'WRZ summary'!AC5</f>
        <v>2041-42</v>
      </c>
      <c r="AH3" s="793" t="str">
        <f>'WRZ summary'!AD5</f>
        <v>2042-43</v>
      </c>
      <c r="AI3" s="793" t="str">
        <f>'WRZ summary'!AE5</f>
        <v>2043-44</v>
      </c>
      <c r="AJ3" s="797" t="str">
        <f>'WRZ summary'!AF5</f>
        <v>2044-45</v>
      </c>
      <c r="AK3" s="421"/>
    </row>
    <row r="4" spans="1:37" x14ac:dyDescent="0.2">
      <c r="A4" s="248"/>
      <c r="B4" s="249">
        <v>58</v>
      </c>
      <c r="C4" s="435" t="s">
        <v>587</v>
      </c>
      <c r="D4" s="250" t="s">
        <v>123</v>
      </c>
      <c r="E4" s="250"/>
      <c r="F4" s="251" t="s">
        <v>75</v>
      </c>
      <c r="G4" s="251">
        <v>2</v>
      </c>
      <c r="H4" s="789">
        <f t="shared" ref="H4:AJ4" si="0">SUM(H5,H8,H11,-H14,-H18,-H21,-H24,H27)</f>
        <v>0</v>
      </c>
      <c r="I4" s="790">
        <f t="shared" si="0"/>
        <v>0</v>
      </c>
      <c r="J4" s="790">
        <f t="shared" si="0"/>
        <v>0</v>
      </c>
      <c r="K4" s="790">
        <f t="shared" si="0"/>
        <v>0</v>
      </c>
      <c r="L4" s="544">
        <f t="shared" si="0"/>
        <v>0</v>
      </c>
      <c r="M4" s="544">
        <f t="shared" si="0"/>
        <v>0</v>
      </c>
      <c r="N4" s="544">
        <f t="shared" si="0"/>
        <v>0</v>
      </c>
      <c r="O4" s="544">
        <f t="shared" si="0"/>
        <v>0</v>
      </c>
      <c r="P4" s="544">
        <f t="shared" si="0"/>
        <v>0</v>
      </c>
      <c r="Q4" s="544">
        <f t="shared" si="0"/>
        <v>6.35</v>
      </c>
      <c r="R4" s="544">
        <f>SUM(R5,R8,R11,-R14,-R18,-R21,-R24,R27)</f>
        <v>6.1854626216898012</v>
      </c>
      <c r="S4" s="544">
        <f t="shared" si="0"/>
        <v>6.1808739298644175</v>
      </c>
      <c r="T4" s="544">
        <f t="shared" si="0"/>
        <v>6.176285238039033</v>
      </c>
      <c r="U4" s="544">
        <f t="shared" si="0"/>
        <v>6.1716965462136493</v>
      </c>
      <c r="V4" s="544">
        <f t="shared" si="0"/>
        <v>6.1671078543882656</v>
      </c>
      <c r="W4" s="544">
        <f t="shared" si="0"/>
        <v>6.162519162562881</v>
      </c>
      <c r="X4" s="544">
        <f t="shared" si="0"/>
        <v>6.1579304707374964</v>
      </c>
      <c r="Y4" s="544">
        <f t="shared" si="0"/>
        <v>6.1533417789121136</v>
      </c>
      <c r="Z4" s="544">
        <f t="shared" si="0"/>
        <v>6.1487530870867291</v>
      </c>
      <c r="AA4" s="544">
        <f t="shared" si="0"/>
        <v>6.1441643952613454</v>
      </c>
      <c r="AB4" s="544">
        <f t="shared" si="0"/>
        <v>6.1395757034359608</v>
      </c>
      <c r="AC4" s="544">
        <f t="shared" si="0"/>
        <v>6.1349870116105771</v>
      </c>
      <c r="AD4" s="544">
        <f t="shared" si="0"/>
        <v>6.1303983197851935</v>
      </c>
      <c r="AE4" s="544">
        <f t="shared" si="0"/>
        <v>6.1258096279598089</v>
      </c>
      <c r="AF4" s="544">
        <f t="shared" si="0"/>
        <v>6.1212209361344243</v>
      </c>
      <c r="AG4" s="544">
        <f t="shared" si="0"/>
        <v>6.1166322443090415</v>
      </c>
      <c r="AH4" s="544">
        <f t="shared" si="0"/>
        <v>6.1120435524836569</v>
      </c>
      <c r="AI4" s="544">
        <f t="shared" si="0"/>
        <v>6.1074548606582724</v>
      </c>
      <c r="AJ4" s="791">
        <f t="shared" si="0"/>
        <v>6.1028661688328887</v>
      </c>
      <c r="AK4" s="421"/>
    </row>
    <row r="5" spans="1:37" x14ac:dyDescent="0.2">
      <c r="A5" s="252"/>
      <c r="B5" s="253">
        <f>B4+0.1</f>
        <v>58.1</v>
      </c>
      <c r="C5" s="784" t="s">
        <v>588</v>
      </c>
      <c r="D5" s="254" t="s">
        <v>123</v>
      </c>
      <c r="E5" s="254"/>
      <c r="F5" s="255" t="s">
        <v>75</v>
      </c>
      <c r="G5" s="255">
        <v>2</v>
      </c>
      <c r="H5" s="378">
        <f t="shared" ref="H5:AJ5" si="1">SUM(H6:H7)</f>
        <v>0</v>
      </c>
      <c r="I5" s="387">
        <f t="shared" si="1"/>
        <v>0</v>
      </c>
      <c r="J5" s="387">
        <f t="shared" si="1"/>
        <v>0</v>
      </c>
      <c r="K5" s="387">
        <f t="shared" si="1"/>
        <v>0</v>
      </c>
      <c r="L5" s="380">
        <f t="shared" si="1"/>
        <v>0</v>
      </c>
      <c r="M5" s="380">
        <f t="shared" si="1"/>
        <v>0</v>
      </c>
      <c r="N5" s="380">
        <f t="shared" si="1"/>
        <v>0</v>
      </c>
      <c r="O5" s="380">
        <f t="shared" si="1"/>
        <v>0</v>
      </c>
      <c r="P5" s="380">
        <f t="shared" si="1"/>
        <v>0</v>
      </c>
      <c r="Q5" s="380">
        <f t="shared" si="1"/>
        <v>6.35</v>
      </c>
      <c r="R5" s="380">
        <f>SUM(R6:R7)</f>
        <v>6.1854626216898012</v>
      </c>
      <c r="S5" s="380">
        <f t="shared" si="1"/>
        <v>6.1808739298644175</v>
      </c>
      <c r="T5" s="380">
        <f t="shared" si="1"/>
        <v>6.176285238039033</v>
      </c>
      <c r="U5" s="380">
        <f t="shared" si="1"/>
        <v>6.1716965462136493</v>
      </c>
      <c r="V5" s="380">
        <f t="shared" si="1"/>
        <v>6.1671078543882656</v>
      </c>
      <c r="W5" s="380">
        <f t="shared" si="1"/>
        <v>6.162519162562881</v>
      </c>
      <c r="X5" s="380">
        <f t="shared" si="1"/>
        <v>6.1579304707374964</v>
      </c>
      <c r="Y5" s="380">
        <f t="shared" si="1"/>
        <v>6.1533417789121136</v>
      </c>
      <c r="Z5" s="380">
        <f t="shared" si="1"/>
        <v>6.1487530870867291</v>
      </c>
      <c r="AA5" s="380">
        <f t="shared" si="1"/>
        <v>6.1441643952613454</v>
      </c>
      <c r="AB5" s="380">
        <f t="shared" si="1"/>
        <v>6.1395757034359608</v>
      </c>
      <c r="AC5" s="380">
        <f t="shared" si="1"/>
        <v>6.1349870116105771</v>
      </c>
      <c r="AD5" s="380">
        <f t="shared" si="1"/>
        <v>6.1303983197851935</v>
      </c>
      <c r="AE5" s="380">
        <f t="shared" si="1"/>
        <v>6.1258096279598089</v>
      </c>
      <c r="AF5" s="380">
        <f t="shared" si="1"/>
        <v>6.1212209361344243</v>
      </c>
      <c r="AG5" s="380">
        <f t="shared" si="1"/>
        <v>6.1166322443090415</v>
      </c>
      <c r="AH5" s="380">
        <f t="shared" si="1"/>
        <v>6.1120435524836569</v>
      </c>
      <c r="AI5" s="380">
        <f t="shared" si="1"/>
        <v>6.1074548606582724</v>
      </c>
      <c r="AJ5" s="398">
        <f t="shared" si="1"/>
        <v>6.1028661688328887</v>
      </c>
      <c r="AK5" s="421"/>
    </row>
    <row r="6" spans="1:37" x14ac:dyDescent="0.2">
      <c r="A6" s="252"/>
      <c r="B6" s="256"/>
      <c r="C6" s="850" t="s">
        <v>922</v>
      </c>
      <c r="D6" s="850" t="s">
        <v>892</v>
      </c>
      <c r="E6" s="850"/>
      <c r="F6" s="955" t="s">
        <v>75</v>
      </c>
      <c r="G6" s="955">
        <v>2</v>
      </c>
      <c r="H6" s="880">
        <v>0</v>
      </c>
      <c r="I6" s="387">
        <v>0</v>
      </c>
      <c r="J6" s="387">
        <v>0</v>
      </c>
      <c r="K6" s="387">
        <v>0</v>
      </c>
      <c r="L6" s="858">
        <v>0</v>
      </c>
      <c r="M6" s="858">
        <v>0</v>
      </c>
      <c r="N6" s="858">
        <v>0</v>
      </c>
      <c r="O6" s="858">
        <v>0</v>
      </c>
      <c r="P6" s="858">
        <v>0</v>
      </c>
      <c r="Q6" s="858">
        <v>6.35</v>
      </c>
      <c r="R6" s="858">
        <v>6.1854626216898012</v>
      </c>
      <c r="S6" s="858">
        <v>6.1808739298644175</v>
      </c>
      <c r="T6" s="858">
        <v>6.176285238039033</v>
      </c>
      <c r="U6" s="858">
        <v>6.1716965462136493</v>
      </c>
      <c r="V6" s="858">
        <v>6.1671078543882656</v>
      </c>
      <c r="W6" s="858">
        <v>6.162519162562881</v>
      </c>
      <c r="X6" s="858">
        <v>6.1579304707374964</v>
      </c>
      <c r="Y6" s="858">
        <v>6.1533417789121136</v>
      </c>
      <c r="Z6" s="858">
        <v>6.1487530870867291</v>
      </c>
      <c r="AA6" s="858">
        <v>6.1441643952613454</v>
      </c>
      <c r="AB6" s="858">
        <v>6.1395757034359608</v>
      </c>
      <c r="AC6" s="858">
        <v>6.1349870116105771</v>
      </c>
      <c r="AD6" s="858">
        <v>6.1303983197851935</v>
      </c>
      <c r="AE6" s="858">
        <v>6.1258096279598089</v>
      </c>
      <c r="AF6" s="858">
        <v>6.1212209361344243</v>
      </c>
      <c r="AG6" s="858">
        <v>6.1166322443090415</v>
      </c>
      <c r="AH6" s="858">
        <v>6.1120435524836569</v>
      </c>
      <c r="AI6" s="858">
        <v>6.1074548606582724</v>
      </c>
      <c r="AJ6" s="858">
        <v>6.1028661688328887</v>
      </c>
      <c r="AK6" s="421"/>
    </row>
    <row r="7" spans="1:37" x14ac:dyDescent="0.2">
      <c r="A7" s="252"/>
      <c r="B7" s="482" t="s">
        <v>123</v>
      </c>
      <c r="C7" s="389" t="s">
        <v>589</v>
      </c>
      <c r="D7" s="390" t="s">
        <v>123</v>
      </c>
      <c r="E7" s="390"/>
      <c r="F7" s="391" t="s">
        <v>123</v>
      </c>
      <c r="G7" s="391"/>
      <c r="H7" s="392" t="s">
        <v>123</v>
      </c>
      <c r="I7" s="393" t="s">
        <v>123</v>
      </c>
      <c r="J7" s="393" t="s">
        <v>123</v>
      </c>
      <c r="K7" s="393" t="s">
        <v>123</v>
      </c>
      <c r="L7" s="391" t="s">
        <v>123</v>
      </c>
      <c r="M7" s="391" t="s">
        <v>123</v>
      </c>
      <c r="N7" s="391" t="s">
        <v>123</v>
      </c>
      <c r="O7" s="391" t="s">
        <v>123</v>
      </c>
      <c r="P7" s="391" t="s">
        <v>123</v>
      </c>
      <c r="Q7" s="391" t="s">
        <v>123</v>
      </c>
      <c r="R7" s="391" t="s">
        <v>123</v>
      </c>
      <c r="S7" s="391" t="s">
        <v>123</v>
      </c>
      <c r="T7" s="391" t="s">
        <v>123</v>
      </c>
      <c r="U7" s="391" t="s">
        <v>123</v>
      </c>
      <c r="V7" s="391" t="s">
        <v>123</v>
      </c>
      <c r="W7" s="391" t="s">
        <v>123</v>
      </c>
      <c r="X7" s="391" t="s">
        <v>123</v>
      </c>
      <c r="Y7" s="391" t="s">
        <v>123</v>
      </c>
      <c r="Z7" s="391" t="s">
        <v>123</v>
      </c>
      <c r="AA7" s="391" t="s">
        <v>123</v>
      </c>
      <c r="AB7" s="391" t="s">
        <v>123</v>
      </c>
      <c r="AC7" s="391" t="s">
        <v>123</v>
      </c>
      <c r="AD7" s="391" t="s">
        <v>123</v>
      </c>
      <c r="AE7" s="391" t="s">
        <v>123</v>
      </c>
      <c r="AF7" s="391" t="s">
        <v>123</v>
      </c>
      <c r="AG7" s="391" t="s">
        <v>123</v>
      </c>
      <c r="AH7" s="391" t="s">
        <v>123</v>
      </c>
      <c r="AI7" s="391" t="s">
        <v>123</v>
      </c>
      <c r="AJ7" s="438" t="s">
        <v>123</v>
      </c>
      <c r="AK7" s="421"/>
    </row>
    <row r="8" spans="1:37" x14ac:dyDescent="0.2">
      <c r="A8" s="252"/>
      <c r="B8" s="253">
        <f>B5+0.1</f>
        <v>58.2</v>
      </c>
      <c r="C8" s="394" t="s">
        <v>590</v>
      </c>
      <c r="D8" s="395" t="s">
        <v>123</v>
      </c>
      <c r="E8" s="395"/>
      <c r="F8" s="255" t="s">
        <v>75</v>
      </c>
      <c r="G8" s="255">
        <v>2</v>
      </c>
      <c r="H8" s="378">
        <f t="shared" ref="H8:AJ8" si="2">SUM(H9:H10)</f>
        <v>0</v>
      </c>
      <c r="I8" s="387">
        <f t="shared" si="2"/>
        <v>0</v>
      </c>
      <c r="J8" s="387">
        <f t="shared" si="2"/>
        <v>0</v>
      </c>
      <c r="K8" s="387">
        <f t="shared" si="2"/>
        <v>0</v>
      </c>
      <c r="L8" s="380">
        <f t="shared" si="2"/>
        <v>0</v>
      </c>
      <c r="M8" s="380">
        <f t="shared" si="2"/>
        <v>0</v>
      </c>
      <c r="N8" s="380">
        <f t="shared" si="2"/>
        <v>0</v>
      </c>
      <c r="O8" s="380">
        <f t="shared" si="2"/>
        <v>0</v>
      </c>
      <c r="P8" s="380">
        <f t="shared" si="2"/>
        <v>0</v>
      </c>
      <c r="Q8" s="380">
        <f t="shared" si="2"/>
        <v>0</v>
      </c>
      <c r="R8" s="380">
        <f t="shared" si="2"/>
        <v>0</v>
      </c>
      <c r="S8" s="380">
        <f t="shared" si="2"/>
        <v>0</v>
      </c>
      <c r="T8" s="380">
        <f t="shared" si="2"/>
        <v>0</v>
      </c>
      <c r="U8" s="380">
        <f t="shared" si="2"/>
        <v>0</v>
      </c>
      <c r="V8" s="380">
        <f t="shared" si="2"/>
        <v>0</v>
      </c>
      <c r="W8" s="380">
        <f t="shared" si="2"/>
        <v>0</v>
      </c>
      <c r="X8" s="380">
        <f t="shared" si="2"/>
        <v>0</v>
      </c>
      <c r="Y8" s="380">
        <f t="shared" si="2"/>
        <v>0</v>
      </c>
      <c r="Z8" s="380">
        <f t="shared" si="2"/>
        <v>0</v>
      </c>
      <c r="AA8" s="380">
        <f t="shared" si="2"/>
        <v>0</v>
      </c>
      <c r="AB8" s="380">
        <f t="shared" si="2"/>
        <v>0</v>
      </c>
      <c r="AC8" s="380">
        <f t="shared" si="2"/>
        <v>0</v>
      </c>
      <c r="AD8" s="380">
        <f t="shared" si="2"/>
        <v>0</v>
      </c>
      <c r="AE8" s="380">
        <f t="shared" si="2"/>
        <v>0</v>
      </c>
      <c r="AF8" s="380">
        <f t="shared" si="2"/>
        <v>0</v>
      </c>
      <c r="AG8" s="380">
        <f t="shared" si="2"/>
        <v>0</v>
      </c>
      <c r="AH8" s="380">
        <f t="shared" si="2"/>
        <v>0</v>
      </c>
      <c r="AI8" s="380">
        <f t="shared" si="2"/>
        <v>0</v>
      </c>
      <c r="AJ8" s="398">
        <f t="shared" si="2"/>
        <v>0</v>
      </c>
      <c r="AK8" s="421"/>
    </row>
    <row r="9" spans="1:37" x14ac:dyDescent="0.2">
      <c r="A9" s="252"/>
      <c r="B9" s="256" t="s">
        <v>123</v>
      </c>
      <c r="C9" s="257"/>
      <c r="D9" s="257"/>
      <c r="E9" s="257"/>
      <c r="F9" s="259" t="s">
        <v>75</v>
      </c>
      <c r="G9" s="259">
        <v>2</v>
      </c>
      <c r="H9" s="378"/>
      <c r="I9" s="387"/>
      <c r="J9" s="387"/>
      <c r="K9" s="387"/>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437"/>
      <c r="AK9" s="421"/>
    </row>
    <row r="10" spans="1:37" x14ac:dyDescent="0.2">
      <c r="A10" s="260"/>
      <c r="B10" s="482" t="s">
        <v>123</v>
      </c>
      <c r="C10" s="389" t="s">
        <v>589</v>
      </c>
      <c r="D10" s="390" t="s">
        <v>123</v>
      </c>
      <c r="E10" s="390"/>
      <c r="F10" s="317" t="s">
        <v>123</v>
      </c>
      <c r="G10" s="391"/>
      <c r="H10" s="392" t="s">
        <v>123</v>
      </c>
      <c r="I10" s="393" t="s">
        <v>123</v>
      </c>
      <c r="J10" s="393" t="s">
        <v>123</v>
      </c>
      <c r="K10" s="393" t="s">
        <v>123</v>
      </c>
      <c r="L10" s="391" t="s">
        <v>123</v>
      </c>
      <c r="M10" s="391" t="s">
        <v>123</v>
      </c>
      <c r="N10" s="391" t="s">
        <v>123</v>
      </c>
      <c r="O10" s="391" t="s">
        <v>123</v>
      </c>
      <c r="P10" s="391" t="s">
        <v>123</v>
      </c>
      <c r="Q10" s="391" t="s">
        <v>123</v>
      </c>
      <c r="R10" s="391" t="s">
        <v>123</v>
      </c>
      <c r="S10" s="391" t="s">
        <v>123</v>
      </c>
      <c r="T10" s="391" t="s">
        <v>123</v>
      </c>
      <c r="U10" s="391" t="s">
        <v>123</v>
      </c>
      <c r="V10" s="391" t="s">
        <v>123</v>
      </c>
      <c r="W10" s="391" t="s">
        <v>123</v>
      </c>
      <c r="X10" s="391" t="s">
        <v>123</v>
      </c>
      <c r="Y10" s="391" t="s">
        <v>123</v>
      </c>
      <c r="Z10" s="391" t="s">
        <v>123</v>
      </c>
      <c r="AA10" s="391" t="s">
        <v>123</v>
      </c>
      <c r="AB10" s="391" t="s">
        <v>123</v>
      </c>
      <c r="AC10" s="391" t="s">
        <v>123</v>
      </c>
      <c r="AD10" s="391" t="s">
        <v>123</v>
      </c>
      <c r="AE10" s="391" t="s">
        <v>123</v>
      </c>
      <c r="AF10" s="391" t="s">
        <v>123</v>
      </c>
      <c r="AG10" s="391" t="s">
        <v>123</v>
      </c>
      <c r="AH10" s="391" t="s">
        <v>123</v>
      </c>
      <c r="AI10" s="391" t="s">
        <v>123</v>
      </c>
      <c r="AJ10" s="438" t="s">
        <v>123</v>
      </c>
      <c r="AK10" s="421"/>
    </row>
    <row r="11" spans="1:37" x14ac:dyDescent="0.2">
      <c r="A11" s="252"/>
      <c r="B11" s="253">
        <f>B8+0.1</f>
        <v>58.300000000000004</v>
      </c>
      <c r="C11" s="394" t="s">
        <v>591</v>
      </c>
      <c r="D11" s="264" t="s">
        <v>123</v>
      </c>
      <c r="E11" s="264"/>
      <c r="F11" s="261" t="s">
        <v>75</v>
      </c>
      <c r="G11" s="261">
        <v>2</v>
      </c>
      <c r="H11" s="378">
        <f t="shared" ref="H11:AJ11" si="3">SUM(H12:H13)</f>
        <v>0</v>
      </c>
      <c r="I11" s="387">
        <f t="shared" si="3"/>
        <v>0</v>
      </c>
      <c r="J11" s="387">
        <f t="shared" si="3"/>
        <v>0</v>
      </c>
      <c r="K11" s="387">
        <f t="shared" si="3"/>
        <v>0</v>
      </c>
      <c r="L11" s="380">
        <f t="shared" si="3"/>
        <v>0</v>
      </c>
      <c r="M11" s="380">
        <f t="shared" si="3"/>
        <v>0</v>
      </c>
      <c r="N11" s="380">
        <f t="shared" si="3"/>
        <v>0</v>
      </c>
      <c r="O11" s="380">
        <f t="shared" si="3"/>
        <v>0</v>
      </c>
      <c r="P11" s="380">
        <f t="shared" si="3"/>
        <v>0</v>
      </c>
      <c r="Q11" s="380">
        <f t="shared" si="3"/>
        <v>0</v>
      </c>
      <c r="R11" s="380">
        <f t="shared" si="3"/>
        <v>0</v>
      </c>
      <c r="S11" s="380">
        <f t="shared" si="3"/>
        <v>0</v>
      </c>
      <c r="T11" s="380">
        <f t="shared" si="3"/>
        <v>0</v>
      </c>
      <c r="U11" s="380">
        <f t="shared" si="3"/>
        <v>0</v>
      </c>
      <c r="V11" s="380">
        <f t="shared" si="3"/>
        <v>0</v>
      </c>
      <c r="W11" s="380">
        <f t="shared" si="3"/>
        <v>0</v>
      </c>
      <c r="X11" s="380">
        <f t="shared" si="3"/>
        <v>0</v>
      </c>
      <c r="Y11" s="380">
        <f t="shared" si="3"/>
        <v>0</v>
      </c>
      <c r="Z11" s="380">
        <f t="shared" si="3"/>
        <v>0</v>
      </c>
      <c r="AA11" s="380">
        <f t="shared" si="3"/>
        <v>0</v>
      </c>
      <c r="AB11" s="380">
        <f t="shared" si="3"/>
        <v>0</v>
      </c>
      <c r="AC11" s="380">
        <f t="shared" si="3"/>
        <v>0</v>
      </c>
      <c r="AD11" s="380">
        <f t="shared" si="3"/>
        <v>0</v>
      </c>
      <c r="AE11" s="380">
        <f t="shared" si="3"/>
        <v>0</v>
      </c>
      <c r="AF11" s="380">
        <f t="shared" si="3"/>
        <v>0</v>
      </c>
      <c r="AG11" s="380">
        <f t="shared" si="3"/>
        <v>0</v>
      </c>
      <c r="AH11" s="380">
        <f t="shared" si="3"/>
        <v>0</v>
      </c>
      <c r="AI11" s="380">
        <f t="shared" si="3"/>
        <v>0</v>
      </c>
      <c r="AJ11" s="398">
        <f t="shared" si="3"/>
        <v>0</v>
      </c>
    </row>
    <row r="12" spans="1:37" x14ac:dyDescent="0.2">
      <c r="A12" s="252"/>
      <c r="B12" s="256" t="s">
        <v>123</v>
      </c>
      <c r="C12" s="257"/>
      <c r="D12" s="257"/>
      <c r="E12" s="257"/>
      <c r="F12" s="259" t="s">
        <v>75</v>
      </c>
      <c r="G12" s="259">
        <v>2</v>
      </c>
      <c r="H12" s="378"/>
      <c r="I12" s="387"/>
      <c r="J12" s="387"/>
      <c r="K12" s="387"/>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437"/>
    </row>
    <row r="13" spans="1:37" x14ac:dyDescent="0.2">
      <c r="A13" s="252"/>
      <c r="B13" s="482" t="s">
        <v>123</v>
      </c>
      <c r="C13" s="389" t="s">
        <v>589</v>
      </c>
      <c r="D13" s="390" t="s">
        <v>123</v>
      </c>
      <c r="E13" s="390"/>
      <c r="F13" s="317" t="s">
        <v>123</v>
      </c>
      <c r="G13" s="391"/>
      <c r="H13" s="392" t="s">
        <v>123</v>
      </c>
      <c r="I13" s="393" t="s">
        <v>123</v>
      </c>
      <c r="J13" s="393" t="s">
        <v>123</v>
      </c>
      <c r="K13" s="393" t="s">
        <v>123</v>
      </c>
      <c r="L13" s="391" t="s">
        <v>123</v>
      </c>
      <c r="M13" s="391" t="s">
        <v>123</v>
      </c>
      <c r="N13" s="391" t="s">
        <v>123</v>
      </c>
      <c r="O13" s="391" t="s">
        <v>123</v>
      </c>
      <c r="P13" s="391" t="s">
        <v>123</v>
      </c>
      <c r="Q13" s="391" t="s">
        <v>123</v>
      </c>
      <c r="R13" s="391" t="s">
        <v>123</v>
      </c>
      <c r="S13" s="391" t="s">
        <v>123</v>
      </c>
      <c r="T13" s="391" t="s">
        <v>123</v>
      </c>
      <c r="U13" s="391" t="s">
        <v>123</v>
      </c>
      <c r="V13" s="391" t="s">
        <v>123</v>
      </c>
      <c r="W13" s="391" t="s">
        <v>123</v>
      </c>
      <c r="X13" s="391" t="s">
        <v>123</v>
      </c>
      <c r="Y13" s="391" t="s">
        <v>123</v>
      </c>
      <c r="Z13" s="391" t="s">
        <v>123</v>
      </c>
      <c r="AA13" s="391" t="s">
        <v>123</v>
      </c>
      <c r="AB13" s="391" t="s">
        <v>123</v>
      </c>
      <c r="AC13" s="391" t="s">
        <v>123</v>
      </c>
      <c r="AD13" s="391" t="s">
        <v>123</v>
      </c>
      <c r="AE13" s="391" t="s">
        <v>123</v>
      </c>
      <c r="AF13" s="391" t="s">
        <v>123</v>
      </c>
      <c r="AG13" s="391" t="s">
        <v>123</v>
      </c>
      <c r="AH13" s="391" t="s">
        <v>123</v>
      </c>
      <c r="AI13" s="391" t="s">
        <v>123</v>
      </c>
      <c r="AJ13" s="438" t="s">
        <v>123</v>
      </c>
    </row>
    <row r="14" spans="1:37" ht="25.5" x14ac:dyDescent="0.2">
      <c r="A14" s="252"/>
      <c r="B14" s="253">
        <f>B11+0.1</f>
        <v>58.400000000000006</v>
      </c>
      <c r="C14" s="394" t="s">
        <v>592</v>
      </c>
      <c r="D14" s="264" t="s">
        <v>123</v>
      </c>
      <c r="E14" s="264"/>
      <c r="F14" s="261" t="s">
        <v>75</v>
      </c>
      <c r="G14" s="261">
        <v>2</v>
      </c>
      <c r="H14" s="378">
        <f t="shared" ref="H14:AJ14" si="4">SUM(H15:H16)</f>
        <v>0</v>
      </c>
      <c r="I14" s="387">
        <f t="shared" si="4"/>
        <v>0</v>
      </c>
      <c r="J14" s="387">
        <f t="shared" si="4"/>
        <v>0</v>
      </c>
      <c r="K14" s="387">
        <f t="shared" si="4"/>
        <v>0</v>
      </c>
      <c r="L14" s="380">
        <f t="shared" si="4"/>
        <v>0</v>
      </c>
      <c r="M14" s="380">
        <f t="shared" si="4"/>
        <v>0</v>
      </c>
      <c r="N14" s="380">
        <f t="shared" si="4"/>
        <v>0</v>
      </c>
      <c r="O14" s="380">
        <f t="shared" si="4"/>
        <v>0</v>
      </c>
      <c r="P14" s="380">
        <f t="shared" si="4"/>
        <v>0</v>
      </c>
      <c r="Q14" s="380">
        <f t="shared" si="4"/>
        <v>0</v>
      </c>
      <c r="R14" s="380">
        <f t="shared" si="4"/>
        <v>0</v>
      </c>
      <c r="S14" s="380">
        <f t="shared" si="4"/>
        <v>0</v>
      </c>
      <c r="T14" s="380">
        <f t="shared" si="4"/>
        <v>0</v>
      </c>
      <c r="U14" s="380">
        <f t="shared" si="4"/>
        <v>0</v>
      </c>
      <c r="V14" s="380">
        <f t="shared" si="4"/>
        <v>0</v>
      </c>
      <c r="W14" s="380">
        <f t="shared" si="4"/>
        <v>0</v>
      </c>
      <c r="X14" s="380">
        <f t="shared" si="4"/>
        <v>0</v>
      </c>
      <c r="Y14" s="380">
        <f t="shared" si="4"/>
        <v>0</v>
      </c>
      <c r="Z14" s="380">
        <f t="shared" si="4"/>
        <v>0</v>
      </c>
      <c r="AA14" s="380">
        <f t="shared" si="4"/>
        <v>0</v>
      </c>
      <c r="AB14" s="380">
        <f t="shared" si="4"/>
        <v>0</v>
      </c>
      <c r="AC14" s="380">
        <f t="shared" si="4"/>
        <v>0</v>
      </c>
      <c r="AD14" s="380">
        <f t="shared" si="4"/>
        <v>0</v>
      </c>
      <c r="AE14" s="380">
        <f t="shared" si="4"/>
        <v>0</v>
      </c>
      <c r="AF14" s="380">
        <f t="shared" si="4"/>
        <v>0</v>
      </c>
      <c r="AG14" s="380">
        <f t="shared" si="4"/>
        <v>0</v>
      </c>
      <c r="AH14" s="380">
        <f t="shared" si="4"/>
        <v>0</v>
      </c>
      <c r="AI14" s="380">
        <f t="shared" si="4"/>
        <v>0</v>
      </c>
      <c r="AJ14" s="398">
        <f t="shared" si="4"/>
        <v>0</v>
      </c>
    </row>
    <row r="15" spans="1:37" x14ac:dyDescent="0.2">
      <c r="A15" s="252"/>
      <c r="B15" s="256" t="s">
        <v>123</v>
      </c>
      <c r="C15" s="257"/>
      <c r="D15" s="257"/>
      <c r="E15" s="257"/>
      <c r="F15" s="259" t="s">
        <v>75</v>
      </c>
      <c r="G15" s="259">
        <v>2</v>
      </c>
      <c r="H15" s="378"/>
      <c r="I15" s="387"/>
      <c r="J15" s="387"/>
      <c r="K15" s="387"/>
      <c r="L15" s="396"/>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437"/>
    </row>
    <row r="16" spans="1:37" x14ac:dyDescent="0.2">
      <c r="A16" s="252"/>
      <c r="B16" s="482" t="s">
        <v>123</v>
      </c>
      <c r="C16" s="389" t="s">
        <v>589</v>
      </c>
      <c r="D16" s="390" t="s">
        <v>123</v>
      </c>
      <c r="E16" s="390"/>
      <c r="F16" s="317" t="s">
        <v>123</v>
      </c>
      <c r="G16" s="391"/>
      <c r="H16" s="392" t="s">
        <v>123</v>
      </c>
      <c r="I16" s="584" t="s">
        <v>123</v>
      </c>
      <c r="J16" s="584" t="s">
        <v>123</v>
      </c>
      <c r="K16" s="584" t="s">
        <v>123</v>
      </c>
      <c r="L16" s="391" t="s">
        <v>123</v>
      </c>
      <c r="M16" s="391" t="s">
        <v>123</v>
      </c>
      <c r="N16" s="391" t="s">
        <v>123</v>
      </c>
      <c r="O16" s="391" t="s">
        <v>123</v>
      </c>
      <c r="P16" s="391" t="s">
        <v>123</v>
      </c>
      <c r="Q16" s="391" t="s">
        <v>123</v>
      </c>
      <c r="R16" s="391" t="s">
        <v>123</v>
      </c>
      <c r="S16" s="391" t="s">
        <v>123</v>
      </c>
      <c r="T16" s="391" t="s">
        <v>123</v>
      </c>
      <c r="U16" s="391" t="s">
        <v>123</v>
      </c>
      <c r="V16" s="391" t="s">
        <v>123</v>
      </c>
      <c r="W16" s="391" t="s">
        <v>123</v>
      </c>
      <c r="X16" s="391" t="s">
        <v>123</v>
      </c>
      <c r="Y16" s="391" t="s">
        <v>123</v>
      </c>
      <c r="Z16" s="391" t="s">
        <v>123</v>
      </c>
      <c r="AA16" s="391" t="s">
        <v>123</v>
      </c>
      <c r="AB16" s="391" t="s">
        <v>123</v>
      </c>
      <c r="AC16" s="391" t="s">
        <v>123</v>
      </c>
      <c r="AD16" s="391" t="s">
        <v>123</v>
      </c>
      <c r="AE16" s="391" t="s">
        <v>123</v>
      </c>
      <c r="AF16" s="391" t="s">
        <v>123</v>
      </c>
      <c r="AG16" s="391" t="s">
        <v>123</v>
      </c>
      <c r="AH16" s="391" t="s">
        <v>123</v>
      </c>
      <c r="AI16" s="391" t="s">
        <v>123</v>
      </c>
      <c r="AJ16" s="438" t="s">
        <v>123</v>
      </c>
    </row>
    <row r="17" spans="1:36" x14ac:dyDescent="0.2">
      <c r="A17" s="252"/>
      <c r="B17" s="253">
        <f>B14+0.1</f>
        <v>58.500000000000007</v>
      </c>
      <c r="C17" s="585" t="s">
        <v>593</v>
      </c>
      <c r="D17" s="262"/>
      <c r="E17" s="262"/>
      <c r="F17" s="261" t="s">
        <v>75</v>
      </c>
      <c r="G17" s="263">
        <v>2</v>
      </c>
      <c r="H17" s="375">
        <f t="shared" ref="H17:AJ17" si="5">SUM(H18+H21)</f>
        <v>0</v>
      </c>
      <c r="I17" s="387">
        <f t="shared" si="5"/>
        <v>0</v>
      </c>
      <c r="J17" s="387">
        <f t="shared" si="5"/>
        <v>0</v>
      </c>
      <c r="K17" s="387">
        <f t="shared" si="5"/>
        <v>0</v>
      </c>
      <c r="L17" s="380">
        <f t="shared" si="5"/>
        <v>0</v>
      </c>
      <c r="M17" s="380">
        <f t="shared" si="5"/>
        <v>0</v>
      </c>
      <c r="N17" s="380">
        <f t="shared" si="5"/>
        <v>0</v>
      </c>
      <c r="O17" s="380">
        <f t="shared" si="5"/>
        <v>0</v>
      </c>
      <c r="P17" s="380">
        <f t="shared" si="5"/>
        <v>0</v>
      </c>
      <c r="Q17" s="380">
        <f t="shared" si="5"/>
        <v>0</v>
      </c>
      <c r="R17" s="380">
        <f t="shared" si="5"/>
        <v>0</v>
      </c>
      <c r="S17" s="380">
        <f t="shared" si="5"/>
        <v>0</v>
      </c>
      <c r="T17" s="380">
        <f t="shared" si="5"/>
        <v>0</v>
      </c>
      <c r="U17" s="380">
        <f t="shared" si="5"/>
        <v>0</v>
      </c>
      <c r="V17" s="380">
        <f t="shared" si="5"/>
        <v>0</v>
      </c>
      <c r="W17" s="380">
        <f t="shared" si="5"/>
        <v>0</v>
      </c>
      <c r="X17" s="380">
        <f t="shared" si="5"/>
        <v>0</v>
      </c>
      <c r="Y17" s="380">
        <f t="shared" si="5"/>
        <v>0</v>
      </c>
      <c r="Z17" s="380">
        <f t="shared" si="5"/>
        <v>0</v>
      </c>
      <c r="AA17" s="380">
        <f t="shared" si="5"/>
        <v>0</v>
      </c>
      <c r="AB17" s="380">
        <f t="shared" si="5"/>
        <v>0</v>
      </c>
      <c r="AC17" s="380">
        <f t="shared" si="5"/>
        <v>0</v>
      </c>
      <c r="AD17" s="380">
        <f t="shared" si="5"/>
        <v>0</v>
      </c>
      <c r="AE17" s="380">
        <f t="shared" si="5"/>
        <v>0</v>
      </c>
      <c r="AF17" s="380">
        <f t="shared" si="5"/>
        <v>0</v>
      </c>
      <c r="AG17" s="380">
        <f t="shared" si="5"/>
        <v>0</v>
      </c>
      <c r="AH17" s="380">
        <f t="shared" si="5"/>
        <v>0</v>
      </c>
      <c r="AI17" s="380">
        <f t="shared" si="5"/>
        <v>0</v>
      </c>
      <c r="AJ17" s="398">
        <f t="shared" si="5"/>
        <v>0</v>
      </c>
    </row>
    <row r="18" spans="1:36" x14ac:dyDescent="0.2">
      <c r="A18" s="252"/>
      <c r="B18" s="253">
        <f>B17+0.01</f>
        <v>58.510000000000005</v>
      </c>
      <c r="C18" s="394" t="s">
        <v>594</v>
      </c>
      <c r="D18" s="264" t="s">
        <v>123</v>
      </c>
      <c r="E18" s="264"/>
      <c r="F18" s="261" t="s">
        <v>75</v>
      </c>
      <c r="G18" s="261">
        <v>2</v>
      </c>
      <c r="H18" s="378">
        <f t="shared" ref="H18:AJ18" si="6">SUM(H19:H20)</f>
        <v>0</v>
      </c>
      <c r="I18" s="387">
        <f t="shared" si="6"/>
        <v>0</v>
      </c>
      <c r="J18" s="387">
        <f t="shared" si="6"/>
        <v>0</v>
      </c>
      <c r="K18" s="387">
        <f t="shared" si="6"/>
        <v>0</v>
      </c>
      <c r="L18" s="380">
        <f t="shared" si="6"/>
        <v>0</v>
      </c>
      <c r="M18" s="380">
        <f t="shared" si="6"/>
        <v>0</v>
      </c>
      <c r="N18" s="380">
        <f t="shared" si="6"/>
        <v>0</v>
      </c>
      <c r="O18" s="380">
        <f t="shared" si="6"/>
        <v>0</v>
      </c>
      <c r="P18" s="380">
        <f t="shared" si="6"/>
        <v>0</v>
      </c>
      <c r="Q18" s="380">
        <f t="shared" si="6"/>
        <v>0</v>
      </c>
      <c r="R18" s="380">
        <f t="shared" si="6"/>
        <v>0</v>
      </c>
      <c r="S18" s="380">
        <f t="shared" si="6"/>
        <v>0</v>
      </c>
      <c r="T18" s="380">
        <f t="shared" si="6"/>
        <v>0</v>
      </c>
      <c r="U18" s="380">
        <f t="shared" si="6"/>
        <v>0</v>
      </c>
      <c r="V18" s="380">
        <f t="shared" si="6"/>
        <v>0</v>
      </c>
      <c r="W18" s="380">
        <f t="shared" si="6"/>
        <v>0</v>
      </c>
      <c r="X18" s="380">
        <f t="shared" si="6"/>
        <v>0</v>
      </c>
      <c r="Y18" s="380">
        <f t="shared" si="6"/>
        <v>0</v>
      </c>
      <c r="Z18" s="380">
        <f t="shared" si="6"/>
        <v>0</v>
      </c>
      <c r="AA18" s="380">
        <f t="shared" si="6"/>
        <v>0</v>
      </c>
      <c r="AB18" s="380">
        <f t="shared" si="6"/>
        <v>0</v>
      </c>
      <c r="AC18" s="380">
        <f t="shared" si="6"/>
        <v>0</v>
      </c>
      <c r="AD18" s="380">
        <f t="shared" si="6"/>
        <v>0</v>
      </c>
      <c r="AE18" s="380">
        <f t="shared" si="6"/>
        <v>0</v>
      </c>
      <c r="AF18" s="380">
        <f t="shared" si="6"/>
        <v>0</v>
      </c>
      <c r="AG18" s="380">
        <f t="shared" si="6"/>
        <v>0</v>
      </c>
      <c r="AH18" s="380">
        <f t="shared" si="6"/>
        <v>0</v>
      </c>
      <c r="AI18" s="380">
        <f t="shared" si="6"/>
        <v>0</v>
      </c>
      <c r="AJ18" s="398">
        <f t="shared" si="6"/>
        <v>0</v>
      </c>
    </row>
    <row r="19" spans="1:36" x14ac:dyDescent="0.2">
      <c r="A19" s="252"/>
      <c r="B19" s="256" t="s">
        <v>123</v>
      </c>
      <c r="C19" s="257"/>
      <c r="D19" s="257"/>
      <c r="E19" s="257"/>
      <c r="F19" s="259" t="s">
        <v>75</v>
      </c>
      <c r="G19" s="259">
        <v>2</v>
      </c>
      <c r="H19" s="378"/>
      <c r="I19" s="387"/>
      <c r="J19" s="387"/>
      <c r="K19" s="387"/>
      <c r="L19" s="396"/>
      <c r="M19" s="396"/>
      <c r="N19" s="396"/>
      <c r="O19" s="396"/>
      <c r="P19" s="396"/>
      <c r="Q19" s="396"/>
      <c r="R19" s="396"/>
      <c r="S19" s="396"/>
      <c r="T19" s="396"/>
      <c r="U19" s="396"/>
      <c r="V19" s="396"/>
      <c r="W19" s="396"/>
      <c r="X19" s="396"/>
      <c r="Y19" s="396"/>
      <c r="Z19" s="396"/>
      <c r="AA19" s="396"/>
      <c r="AB19" s="396"/>
      <c r="AC19" s="396"/>
      <c r="AD19" s="396"/>
      <c r="AE19" s="396"/>
      <c r="AF19" s="396"/>
      <c r="AG19" s="396"/>
      <c r="AH19" s="396"/>
      <c r="AI19" s="396"/>
      <c r="AJ19" s="437"/>
    </row>
    <row r="20" spans="1:36" x14ac:dyDescent="0.2">
      <c r="A20" s="252"/>
      <c r="B20" s="482" t="s">
        <v>123</v>
      </c>
      <c r="C20" s="389" t="s">
        <v>589</v>
      </c>
      <c r="D20" s="390" t="s">
        <v>123</v>
      </c>
      <c r="E20" s="390"/>
      <c r="F20" s="317" t="s">
        <v>123</v>
      </c>
      <c r="G20" s="391"/>
      <c r="H20" s="392" t="s">
        <v>123</v>
      </c>
      <c r="I20" s="393" t="s">
        <v>123</v>
      </c>
      <c r="J20" s="393" t="s">
        <v>123</v>
      </c>
      <c r="K20" s="393" t="s">
        <v>123</v>
      </c>
      <c r="L20" s="391" t="s">
        <v>123</v>
      </c>
      <c r="M20" s="391" t="s">
        <v>123</v>
      </c>
      <c r="N20" s="391" t="s">
        <v>123</v>
      </c>
      <c r="O20" s="391" t="s">
        <v>123</v>
      </c>
      <c r="P20" s="391" t="s">
        <v>123</v>
      </c>
      <c r="Q20" s="391" t="s">
        <v>123</v>
      </c>
      <c r="R20" s="391" t="s">
        <v>123</v>
      </c>
      <c r="S20" s="391" t="s">
        <v>123</v>
      </c>
      <c r="T20" s="391" t="s">
        <v>123</v>
      </c>
      <c r="U20" s="391" t="s">
        <v>123</v>
      </c>
      <c r="V20" s="391" t="s">
        <v>123</v>
      </c>
      <c r="W20" s="391" t="s">
        <v>123</v>
      </c>
      <c r="X20" s="391" t="s">
        <v>123</v>
      </c>
      <c r="Y20" s="391" t="s">
        <v>123</v>
      </c>
      <c r="Z20" s="391" t="s">
        <v>123</v>
      </c>
      <c r="AA20" s="391" t="s">
        <v>123</v>
      </c>
      <c r="AB20" s="391" t="s">
        <v>123</v>
      </c>
      <c r="AC20" s="391" t="s">
        <v>123</v>
      </c>
      <c r="AD20" s="391" t="s">
        <v>123</v>
      </c>
      <c r="AE20" s="391" t="s">
        <v>123</v>
      </c>
      <c r="AF20" s="391" t="s">
        <v>123</v>
      </c>
      <c r="AG20" s="391" t="s">
        <v>123</v>
      </c>
      <c r="AH20" s="391" t="s">
        <v>123</v>
      </c>
      <c r="AI20" s="391" t="s">
        <v>123</v>
      </c>
      <c r="AJ20" s="438" t="s">
        <v>123</v>
      </c>
    </row>
    <row r="21" spans="1:36" x14ac:dyDescent="0.2">
      <c r="A21" s="252"/>
      <c r="B21" s="253">
        <f>B18+0.01</f>
        <v>58.52</v>
      </c>
      <c r="C21" s="394" t="s">
        <v>595</v>
      </c>
      <c r="D21" s="264" t="s">
        <v>123</v>
      </c>
      <c r="E21" s="264"/>
      <c r="F21" s="261" t="s">
        <v>75</v>
      </c>
      <c r="G21" s="261">
        <v>2</v>
      </c>
      <c r="H21" s="378">
        <f t="shared" ref="H21:AJ21" si="7">SUM(H22:H23)</f>
        <v>0</v>
      </c>
      <c r="I21" s="387">
        <f t="shared" si="7"/>
        <v>0</v>
      </c>
      <c r="J21" s="387">
        <f t="shared" si="7"/>
        <v>0</v>
      </c>
      <c r="K21" s="387">
        <f t="shared" si="7"/>
        <v>0</v>
      </c>
      <c r="L21" s="380">
        <f t="shared" si="7"/>
        <v>0</v>
      </c>
      <c r="M21" s="380">
        <f t="shared" si="7"/>
        <v>0</v>
      </c>
      <c r="N21" s="380">
        <f t="shared" si="7"/>
        <v>0</v>
      </c>
      <c r="O21" s="380">
        <f t="shared" si="7"/>
        <v>0</v>
      </c>
      <c r="P21" s="380">
        <f t="shared" si="7"/>
        <v>0</v>
      </c>
      <c r="Q21" s="380">
        <f t="shared" si="7"/>
        <v>0</v>
      </c>
      <c r="R21" s="380">
        <f t="shared" si="7"/>
        <v>0</v>
      </c>
      <c r="S21" s="380">
        <f t="shared" si="7"/>
        <v>0</v>
      </c>
      <c r="T21" s="380">
        <f t="shared" si="7"/>
        <v>0</v>
      </c>
      <c r="U21" s="380">
        <f t="shared" si="7"/>
        <v>0</v>
      </c>
      <c r="V21" s="380">
        <f t="shared" si="7"/>
        <v>0</v>
      </c>
      <c r="W21" s="380">
        <f t="shared" si="7"/>
        <v>0</v>
      </c>
      <c r="X21" s="380">
        <f t="shared" si="7"/>
        <v>0</v>
      </c>
      <c r="Y21" s="380">
        <f t="shared" si="7"/>
        <v>0</v>
      </c>
      <c r="Z21" s="380">
        <f t="shared" si="7"/>
        <v>0</v>
      </c>
      <c r="AA21" s="380">
        <f t="shared" si="7"/>
        <v>0</v>
      </c>
      <c r="AB21" s="380">
        <f t="shared" si="7"/>
        <v>0</v>
      </c>
      <c r="AC21" s="380">
        <f t="shared" si="7"/>
        <v>0</v>
      </c>
      <c r="AD21" s="380">
        <f t="shared" si="7"/>
        <v>0</v>
      </c>
      <c r="AE21" s="380">
        <f t="shared" si="7"/>
        <v>0</v>
      </c>
      <c r="AF21" s="380">
        <f t="shared" si="7"/>
        <v>0</v>
      </c>
      <c r="AG21" s="380">
        <f t="shared" si="7"/>
        <v>0</v>
      </c>
      <c r="AH21" s="380">
        <f t="shared" si="7"/>
        <v>0</v>
      </c>
      <c r="AI21" s="380">
        <f t="shared" si="7"/>
        <v>0</v>
      </c>
      <c r="AJ21" s="398">
        <f t="shared" si="7"/>
        <v>0</v>
      </c>
    </row>
    <row r="22" spans="1:36" x14ac:dyDescent="0.2">
      <c r="A22" s="252"/>
      <c r="B22" s="256" t="s">
        <v>123</v>
      </c>
      <c r="C22" s="257"/>
      <c r="D22" s="257"/>
      <c r="E22" s="257"/>
      <c r="F22" s="259" t="s">
        <v>75</v>
      </c>
      <c r="G22" s="259">
        <v>2</v>
      </c>
      <c r="H22" s="378"/>
      <c r="I22" s="387"/>
      <c r="J22" s="387"/>
      <c r="K22" s="387"/>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437"/>
    </row>
    <row r="23" spans="1:36" x14ac:dyDescent="0.2">
      <c r="A23" s="252"/>
      <c r="B23" s="482" t="s">
        <v>123</v>
      </c>
      <c r="C23" s="389" t="s">
        <v>589</v>
      </c>
      <c r="D23" s="390" t="s">
        <v>123</v>
      </c>
      <c r="E23" s="390"/>
      <c r="F23" s="317" t="s">
        <v>123</v>
      </c>
      <c r="G23" s="391"/>
      <c r="H23" s="392" t="s">
        <v>123</v>
      </c>
      <c r="I23" s="393" t="s">
        <v>123</v>
      </c>
      <c r="J23" s="393" t="s">
        <v>123</v>
      </c>
      <c r="K23" s="393" t="s">
        <v>123</v>
      </c>
      <c r="L23" s="391" t="s">
        <v>123</v>
      </c>
      <c r="M23" s="391" t="s">
        <v>123</v>
      </c>
      <c r="N23" s="391" t="s">
        <v>123</v>
      </c>
      <c r="O23" s="391" t="s">
        <v>123</v>
      </c>
      <c r="P23" s="391" t="s">
        <v>123</v>
      </c>
      <c r="Q23" s="391" t="s">
        <v>123</v>
      </c>
      <c r="R23" s="391" t="s">
        <v>123</v>
      </c>
      <c r="S23" s="391" t="s">
        <v>123</v>
      </c>
      <c r="T23" s="391" t="s">
        <v>123</v>
      </c>
      <c r="U23" s="391" t="s">
        <v>123</v>
      </c>
      <c r="V23" s="391" t="s">
        <v>123</v>
      </c>
      <c r="W23" s="391" t="s">
        <v>123</v>
      </c>
      <c r="X23" s="391" t="s">
        <v>123</v>
      </c>
      <c r="Y23" s="391" t="s">
        <v>123</v>
      </c>
      <c r="Z23" s="391" t="s">
        <v>123</v>
      </c>
      <c r="AA23" s="391" t="s">
        <v>123</v>
      </c>
      <c r="AB23" s="391" t="s">
        <v>123</v>
      </c>
      <c r="AC23" s="391" t="s">
        <v>123</v>
      </c>
      <c r="AD23" s="391" t="s">
        <v>123</v>
      </c>
      <c r="AE23" s="391" t="s">
        <v>123</v>
      </c>
      <c r="AF23" s="391" t="s">
        <v>123</v>
      </c>
      <c r="AG23" s="391" t="s">
        <v>123</v>
      </c>
      <c r="AH23" s="391" t="s">
        <v>123</v>
      </c>
      <c r="AI23" s="391" t="s">
        <v>123</v>
      </c>
      <c r="AJ23" s="438" t="s">
        <v>123</v>
      </c>
    </row>
    <row r="24" spans="1:36" x14ac:dyDescent="0.2">
      <c r="A24" s="252"/>
      <c r="B24" s="253">
        <f>B17+0.1</f>
        <v>58.600000000000009</v>
      </c>
      <c r="C24" s="394" t="s">
        <v>596</v>
      </c>
      <c r="D24" s="264" t="s">
        <v>123</v>
      </c>
      <c r="E24" s="264"/>
      <c r="F24" s="261" t="s">
        <v>75</v>
      </c>
      <c r="G24" s="261"/>
      <c r="H24" s="378">
        <f t="shared" ref="H24:AJ24" si="8">SUM(H25:H26)</f>
        <v>0</v>
      </c>
      <c r="I24" s="387">
        <f t="shared" si="8"/>
        <v>0</v>
      </c>
      <c r="J24" s="387">
        <f t="shared" si="8"/>
        <v>0</v>
      </c>
      <c r="K24" s="387">
        <f t="shared" si="8"/>
        <v>0</v>
      </c>
      <c r="L24" s="380">
        <f t="shared" si="8"/>
        <v>0</v>
      </c>
      <c r="M24" s="380">
        <f t="shared" si="8"/>
        <v>0</v>
      </c>
      <c r="N24" s="380">
        <f t="shared" si="8"/>
        <v>0</v>
      </c>
      <c r="O24" s="380">
        <f t="shared" si="8"/>
        <v>0</v>
      </c>
      <c r="P24" s="380">
        <f t="shared" si="8"/>
        <v>0</v>
      </c>
      <c r="Q24" s="380">
        <f t="shared" si="8"/>
        <v>0</v>
      </c>
      <c r="R24" s="380">
        <f t="shared" si="8"/>
        <v>0</v>
      </c>
      <c r="S24" s="380">
        <f t="shared" si="8"/>
        <v>0</v>
      </c>
      <c r="T24" s="380">
        <f t="shared" si="8"/>
        <v>0</v>
      </c>
      <c r="U24" s="380">
        <f t="shared" si="8"/>
        <v>0</v>
      </c>
      <c r="V24" s="380">
        <f t="shared" si="8"/>
        <v>0</v>
      </c>
      <c r="W24" s="380">
        <f t="shared" si="8"/>
        <v>0</v>
      </c>
      <c r="X24" s="380">
        <f t="shared" si="8"/>
        <v>0</v>
      </c>
      <c r="Y24" s="380">
        <f t="shared" si="8"/>
        <v>0</v>
      </c>
      <c r="Z24" s="380">
        <f t="shared" si="8"/>
        <v>0</v>
      </c>
      <c r="AA24" s="380">
        <f t="shared" si="8"/>
        <v>0</v>
      </c>
      <c r="AB24" s="380">
        <f t="shared" si="8"/>
        <v>0</v>
      </c>
      <c r="AC24" s="380">
        <f t="shared" si="8"/>
        <v>0</v>
      </c>
      <c r="AD24" s="380">
        <f t="shared" si="8"/>
        <v>0</v>
      </c>
      <c r="AE24" s="380">
        <f t="shared" si="8"/>
        <v>0</v>
      </c>
      <c r="AF24" s="380">
        <f t="shared" si="8"/>
        <v>0</v>
      </c>
      <c r="AG24" s="380">
        <f t="shared" si="8"/>
        <v>0</v>
      </c>
      <c r="AH24" s="380">
        <f t="shared" si="8"/>
        <v>0</v>
      </c>
      <c r="AI24" s="380">
        <f t="shared" si="8"/>
        <v>0</v>
      </c>
      <c r="AJ24" s="398">
        <f t="shared" si="8"/>
        <v>0</v>
      </c>
    </row>
    <row r="25" spans="1:36" x14ac:dyDescent="0.2">
      <c r="A25" s="252"/>
      <c r="B25" s="256" t="s">
        <v>123</v>
      </c>
      <c r="C25" s="257"/>
      <c r="D25" s="257"/>
      <c r="E25" s="257"/>
      <c r="F25" s="259" t="s">
        <v>75</v>
      </c>
      <c r="G25" s="259">
        <v>2</v>
      </c>
      <c r="H25" s="378"/>
      <c r="I25" s="387"/>
      <c r="J25" s="387"/>
      <c r="K25" s="387"/>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437"/>
    </row>
    <row r="26" spans="1:36" x14ac:dyDescent="0.2">
      <c r="A26" s="252"/>
      <c r="B26" s="482" t="s">
        <v>123</v>
      </c>
      <c r="C26" s="389" t="s">
        <v>589</v>
      </c>
      <c r="D26" s="390" t="s">
        <v>123</v>
      </c>
      <c r="E26" s="390"/>
      <c r="F26" s="317" t="s">
        <v>123</v>
      </c>
      <c r="G26" s="391"/>
      <c r="H26" s="392" t="s">
        <v>123</v>
      </c>
      <c r="I26" s="393" t="s">
        <v>123</v>
      </c>
      <c r="J26" s="393" t="s">
        <v>123</v>
      </c>
      <c r="K26" s="393" t="s">
        <v>123</v>
      </c>
      <c r="L26" s="391" t="s">
        <v>123</v>
      </c>
      <c r="M26" s="391" t="s">
        <v>123</v>
      </c>
      <c r="N26" s="391" t="s">
        <v>123</v>
      </c>
      <c r="O26" s="391" t="s">
        <v>123</v>
      </c>
      <c r="P26" s="391" t="s">
        <v>123</v>
      </c>
      <c r="Q26" s="391" t="s">
        <v>123</v>
      </c>
      <c r="R26" s="391" t="s">
        <v>123</v>
      </c>
      <c r="S26" s="391" t="s">
        <v>123</v>
      </c>
      <c r="T26" s="391" t="s">
        <v>123</v>
      </c>
      <c r="U26" s="391" t="s">
        <v>123</v>
      </c>
      <c r="V26" s="391" t="s">
        <v>123</v>
      </c>
      <c r="W26" s="391" t="s">
        <v>123</v>
      </c>
      <c r="X26" s="391" t="s">
        <v>123</v>
      </c>
      <c r="Y26" s="391" t="s">
        <v>123</v>
      </c>
      <c r="Z26" s="391" t="s">
        <v>123</v>
      </c>
      <c r="AA26" s="391" t="s">
        <v>123</v>
      </c>
      <c r="AB26" s="391" t="s">
        <v>123</v>
      </c>
      <c r="AC26" s="391" t="s">
        <v>123</v>
      </c>
      <c r="AD26" s="391" t="s">
        <v>123</v>
      </c>
      <c r="AE26" s="391" t="s">
        <v>123</v>
      </c>
      <c r="AF26" s="391" t="s">
        <v>123</v>
      </c>
      <c r="AG26" s="391" t="s">
        <v>123</v>
      </c>
      <c r="AH26" s="391" t="s">
        <v>123</v>
      </c>
      <c r="AI26" s="391" t="s">
        <v>123</v>
      </c>
      <c r="AJ26" s="438" t="s">
        <v>123</v>
      </c>
    </row>
    <row r="27" spans="1:36" x14ac:dyDescent="0.2">
      <c r="A27" s="252"/>
      <c r="B27" s="253">
        <f>B24+0.1</f>
        <v>58.70000000000001</v>
      </c>
      <c r="C27" s="436" t="s">
        <v>597</v>
      </c>
      <c r="D27" s="265" t="s">
        <v>123</v>
      </c>
      <c r="E27" s="265"/>
      <c r="F27" s="261" t="s">
        <v>75</v>
      </c>
      <c r="G27" s="261"/>
      <c r="H27" s="378">
        <f>SUM(H28:H29)</f>
        <v>0</v>
      </c>
      <c r="I27" s="387">
        <f t="shared" ref="I27:AJ27" si="9">SUM(I28:I29)</f>
        <v>0</v>
      </c>
      <c r="J27" s="387">
        <f t="shared" si="9"/>
        <v>0</v>
      </c>
      <c r="K27" s="387">
        <f t="shared" si="9"/>
        <v>0</v>
      </c>
      <c r="L27" s="380">
        <f t="shared" si="9"/>
        <v>0</v>
      </c>
      <c r="M27" s="380">
        <f t="shared" si="9"/>
        <v>0</v>
      </c>
      <c r="N27" s="380">
        <f t="shared" si="9"/>
        <v>0</v>
      </c>
      <c r="O27" s="380">
        <f t="shared" si="9"/>
        <v>0</v>
      </c>
      <c r="P27" s="380">
        <f t="shared" si="9"/>
        <v>0</v>
      </c>
      <c r="Q27" s="380">
        <f t="shared" si="9"/>
        <v>0</v>
      </c>
      <c r="R27" s="380">
        <f t="shared" si="9"/>
        <v>0</v>
      </c>
      <c r="S27" s="380">
        <f t="shared" si="9"/>
        <v>0</v>
      </c>
      <c r="T27" s="380">
        <f t="shared" si="9"/>
        <v>0</v>
      </c>
      <c r="U27" s="380">
        <f t="shared" si="9"/>
        <v>0</v>
      </c>
      <c r="V27" s="380">
        <f t="shared" si="9"/>
        <v>0</v>
      </c>
      <c r="W27" s="380">
        <f t="shared" si="9"/>
        <v>0</v>
      </c>
      <c r="X27" s="380">
        <f t="shared" si="9"/>
        <v>0</v>
      </c>
      <c r="Y27" s="380">
        <f t="shared" si="9"/>
        <v>0</v>
      </c>
      <c r="Z27" s="380">
        <f t="shared" si="9"/>
        <v>0</v>
      </c>
      <c r="AA27" s="380">
        <f t="shared" si="9"/>
        <v>0</v>
      </c>
      <c r="AB27" s="380">
        <f t="shared" si="9"/>
        <v>0</v>
      </c>
      <c r="AC27" s="380">
        <f t="shared" si="9"/>
        <v>0</v>
      </c>
      <c r="AD27" s="380">
        <f t="shared" si="9"/>
        <v>0</v>
      </c>
      <c r="AE27" s="380">
        <f t="shared" si="9"/>
        <v>0</v>
      </c>
      <c r="AF27" s="380">
        <f t="shared" si="9"/>
        <v>0</v>
      </c>
      <c r="AG27" s="380">
        <f t="shared" si="9"/>
        <v>0</v>
      </c>
      <c r="AH27" s="380">
        <f t="shared" si="9"/>
        <v>0</v>
      </c>
      <c r="AI27" s="380">
        <f t="shared" si="9"/>
        <v>0</v>
      </c>
      <c r="AJ27" s="398">
        <f t="shared" si="9"/>
        <v>0</v>
      </c>
    </row>
    <row r="28" spans="1:36" x14ac:dyDescent="0.2">
      <c r="A28" s="252"/>
      <c r="B28" s="256" t="s">
        <v>123</v>
      </c>
      <c r="C28" s="257"/>
      <c r="D28" s="257"/>
      <c r="E28" s="257"/>
      <c r="F28" s="259" t="s">
        <v>75</v>
      </c>
      <c r="G28" s="266">
        <v>2</v>
      </c>
      <c r="H28" s="375"/>
      <c r="I28" s="493"/>
      <c r="J28" s="493"/>
      <c r="K28" s="493"/>
      <c r="L28" s="416"/>
      <c r="M28" s="416"/>
      <c r="N28" s="416"/>
      <c r="O28" s="416"/>
      <c r="P28" s="416"/>
      <c r="Q28" s="416"/>
      <c r="R28" s="416"/>
      <c r="S28" s="416"/>
      <c r="T28" s="416"/>
      <c r="U28" s="416"/>
      <c r="V28" s="416"/>
      <c r="W28" s="416"/>
      <c r="X28" s="416"/>
      <c r="Y28" s="416"/>
      <c r="Z28" s="416"/>
      <c r="AA28" s="416"/>
      <c r="AB28" s="416"/>
      <c r="AC28" s="416"/>
      <c r="AD28" s="416"/>
      <c r="AE28" s="416"/>
      <c r="AF28" s="416"/>
      <c r="AG28" s="416"/>
      <c r="AH28" s="416"/>
      <c r="AI28" s="416"/>
      <c r="AJ28" s="472"/>
    </row>
    <row r="29" spans="1:36" x14ac:dyDescent="0.2">
      <c r="A29" s="252"/>
      <c r="B29" s="482" t="s">
        <v>123</v>
      </c>
      <c r="C29" s="389" t="s">
        <v>589</v>
      </c>
      <c r="D29" s="390" t="s">
        <v>123</v>
      </c>
      <c r="E29" s="390"/>
      <c r="F29" s="317" t="s">
        <v>123</v>
      </c>
      <c r="G29" s="391"/>
      <c r="H29" s="392" t="s">
        <v>123</v>
      </c>
      <c r="I29" s="393" t="s">
        <v>123</v>
      </c>
      <c r="J29" s="393" t="s">
        <v>123</v>
      </c>
      <c r="K29" s="393" t="s">
        <v>123</v>
      </c>
      <c r="L29" s="391" t="s">
        <v>123</v>
      </c>
      <c r="M29" s="391" t="s">
        <v>123</v>
      </c>
      <c r="N29" s="391" t="s">
        <v>123</v>
      </c>
      <c r="O29" s="391" t="s">
        <v>123</v>
      </c>
      <c r="P29" s="391" t="s">
        <v>123</v>
      </c>
      <c r="Q29" s="391" t="s">
        <v>123</v>
      </c>
      <c r="R29" s="391" t="s">
        <v>123</v>
      </c>
      <c r="S29" s="391" t="s">
        <v>123</v>
      </c>
      <c r="T29" s="391" t="s">
        <v>123</v>
      </c>
      <c r="U29" s="391" t="s">
        <v>123</v>
      </c>
      <c r="V29" s="391" t="s">
        <v>123</v>
      </c>
      <c r="W29" s="391" t="s">
        <v>123</v>
      </c>
      <c r="X29" s="391" t="s">
        <v>123</v>
      </c>
      <c r="Y29" s="391" t="s">
        <v>123</v>
      </c>
      <c r="Z29" s="391" t="s">
        <v>123</v>
      </c>
      <c r="AA29" s="391" t="s">
        <v>123</v>
      </c>
      <c r="AB29" s="391" t="s">
        <v>123</v>
      </c>
      <c r="AC29" s="391" t="s">
        <v>123</v>
      </c>
      <c r="AD29" s="391" t="s">
        <v>123</v>
      </c>
      <c r="AE29" s="391" t="s">
        <v>123</v>
      </c>
      <c r="AF29" s="391" t="s">
        <v>123</v>
      </c>
      <c r="AG29" s="391" t="s">
        <v>123</v>
      </c>
      <c r="AH29" s="391" t="s">
        <v>123</v>
      </c>
      <c r="AI29" s="391" t="s">
        <v>123</v>
      </c>
      <c r="AJ29" s="438" t="s">
        <v>123</v>
      </c>
    </row>
    <row r="30" spans="1:36" x14ac:dyDescent="0.2">
      <c r="A30" s="248"/>
      <c r="B30" s="249">
        <f>B4+1</f>
        <v>59</v>
      </c>
      <c r="C30" s="435" t="s">
        <v>598</v>
      </c>
      <c r="D30" s="267" t="s">
        <v>123</v>
      </c>
      <c r="E30" s="267"/>
      <c r="F30" s="268"/>
      <c r="G30" s="268"/>
      <c r="H30" s="375">
        <f t="shared" ref="H30:AJ30" si="10">SUM(H31,H35)</f>
        <v>0</v>
      </c>
      <c r="I30" s="493">
        <f t="shared" si="10"/>
        <v>0</v>
      </c>
      <c r="J30" s="493">
        <f t="shared" si="10"/>
        <v>0</v>
      </c>
      <c r="K30" s="493">
        <f t="shared" si="10"/>
        <v>0</v>
      </c>
      <c r="L30" s="380">
        <f t="shared" si="10"/>
        <v>-2.4871197457007979</v>
      </c>
      <c r="M30" s="380">
        <f t="shared" si="10"/>
        <v>-4.9603572799525359</v>
      </c>
      <c r="N30" s="380">
        <f t="shared" si="10"/>
        <v>-7.4197071883101167</v>
      </c>
      <c r="O30" s="380">
        <f t="shared" si="10"/>
        <v>-9.8666749561048839</v>
      </c>
      <c r="P30" s="380">
        <f t="shared" si="10"/>
        <v>-12.301997330882887</v>
      </c>
      <c r="Q30" s="380">
        <f t="shared" si="10"/>
        <v>-12.728543677829121</v>
      </c>
      <c r="R30" s="380">
        <f t="shared" si="10"/>
        <v>-13.153620543427895</v>
      </c>
      <c r="S30" s="380">
        <f t="shared" si="10"/>
        <v>-13.581830927044937</v>
      </c>
      <c r="T30" s="380">
        <f t="shared" si="10"/>
        <v>-14.007231255834498</v>
      </c>
      <c r="U30" s="380">
        <f t="shared" si="10"/>
        <v>-14.432179780030015</v>
      </c>
      <c r="V30" s="380">
        <f t="shared" si="10"/>
        <v>-14.856327243678987</v>
      </c>
      <c r="W30" s="380">
        <f t="shared" si="10"/>
        <v>-15.278804541842732</v>
      </c>
      <c r="X30" s="380">
        <f t="shared" si="10"/>
        <v>-15.699321956415897</v>
      </c>
      <c r="Y30" s="380">
        <f t="shared" si="10"/>
        <v>-16.117969577369845</v>
      </c>
      <c r="Z30" s="380">
        <f t="shared" si="10"/>
        <v>-16.535371550317052</v>
      </c>
      <c r="AA30" s="380">
        <f t="shared" si="10"/>
        <v>-16.950526756565349</v>
      </c>
      <c r="AB30" s="380">
        <f t="shared" si="10"/>
        <v>-17.363043263557337</v>
      </c>
      <c r="AC30" s="380">
        <f t="shared" si="10"/>
        <v>-17.770750971308477</v>
      </c>
      <c r="AD30" s="380">
        <f t="shared" si="10"/>
        <v>-18.176297259557934</v>
      </c>
      <c r="AE30" s="380">
        <f t="shared" si="10"/>
        <v>-18.57959244959476</v>
      </c>
      <c r="AF30" s="380">
        <f t="shared" si="10"/>
        <v>-18.980825666986114</v>
      </c>
      <c r="AG30" s="380">
        <f t="shared" si="10"/>
        <v>-19.381028142826764</v>
      </c>
      <c r="AH30" s="380">
        <f t="shared" si="10"/>
        <v>-19.782766931136891</v>
      </c>
      <c r="AI30" s="380">
        <f t="shared" si="10"/>
        <v>-20.182550900276926</v>
      </c>
      <c r="AJ30" s="398">
        <f t="shared" si="10"/>
        <v>-20.579842044504606</v>
      </c>
    </row>
    <row r="31" spans="1:36" x14ac:dyDescent="0.2">
      <c r="A31" s="252"/>
      <c r="B31" s="269">
        <f>B30+0.1</f>
        <v>59.1</v>
      </c>
      <c r="C31" s="394" t="s">
        <v>599</v>
      </c>
      <c r="D31" s="586" t="s">
        <v>123</v>
      </c>
      <c r="E31" s="586"/>
      <c r="F31" s="261" t="s">
        <v>75</v>
      </c>
      <c r="G31" s="261">
        <v>2</v>
      </c>
      <c r="H31" s="378">
        <f t="shared" ref="H31:AJ31" si="11">SUM(H32:H34)</f>
        <v>0</v>
      </c>
      <c r="I31" s="493">
        <f t="shared" si="11"/>
        <v>0</v>
      </c>
      <c r="J31" s="493">
        <f t="shared" si="11"/>
        <v>0</v>
      </c>
      <c r="K31" s="493">
        <f t="shared" si="11"/>
        <v>0</v>
      </c>
      <c r="L31" s="380">
        <f t="shared" si="11"/>
        <v>-2.4871197457007979</v>
      </c>
      <c r="M31" s="380">
        <f t="shared" si="11"/>
        <v>-4.9603572799525359</v>
      </c>
      <c r="N31" s="380">
        <f t="shared" si="11"/>
        <v>-7.4197071883101167</v>
      </c>
      <c r="O31" s="380">
        <f t="shared" si="11"/>
        <v>-9.8666749561048839</v>
      </c>
      <c r="P31" s="380">
        <f t="shared" si="11"/>
        <v>-12.301997330882887</v>
      </c>
      <c r="Q31" s="380">
        <f t="shared" si="11"/>
        <v>-12.728543677829121</v>
      </c>
      <c r="R31" s="380">
        <f t="shared" si="11"/>
        <v>-13.153620543427895</v>
      </c>
      <c r="S31" s="380">
        <f t="shared" si="11"/>
        <v>-13.581830927044937</v>
      </c>
      <c r="T31" s="380">
        <f t="shared" si="11"/>
        <v>-14.007231255834498</v>
      </c>
      <c r="U31" s="380">
        <f t="shared" si="11"/>
        <v>-14.432179780030015</v>
      </c>
      <c r="V31" s="380">
        <f t="shared" si="11"/>
        <v>-14.856327243678987</v>
      </c>
      <c r="W31" s="380">
        <f t="shared" si="11"/>
        <v>-15.278804541842732</v>
      </c>
      <c r="X31" s="380">
        <f t="shared" si="11"/>
        <v>-15.699321956415897</v>
      </c>
      <c r="Y31" s="380">
        <f t="shared" si="11"/>
        <v>-16.117969577369845</v>
      </c>
      <c r="Z31" s="380">
        <f t="shared" si="11"/>
        <v>-16.535371550317052</v>
      </c>
      <c r="AA31" s="380">
        <f t="shared" si="11"/>
        <v>-16.950526756565349</v>
      </c>
      <c r="AB31" s="380">
        <f t="shared" si="11"/>
        <v>-17.363043263557337</v>
      </c>
      <c r="AC31" s="380">
        <f t="shared" si="11"/>
        <v>-17.770750971308477</v>
      </c>
      <c r="AD31" s="380">
        <f t="shared" si="11"/>
        <v>-18.176297259557934</v>
      </c>
      <c r="AE31" s="380">
        <f t="shared" si="11"/>
        <v>-18.57959244959476</v>
      </c>
      <c r="AF31" s="380">
        <f t="shared" si="11"/>
        <v>-18.980825666986114</v>
      </c>
      <c r="AG31" s="380">
        <f t="shared" si="11"/>
        <v>-19.381028142826764</v>
      </c>
      <c r="AH31" s="380">
        <f t="shared" si="11"/>
        <v>-19.782766931136891</v>
      </c>
      <c r="AI31" s="380">
        <f t="shared" si="11"/>
        <v>-20.182550900276926</v>
      </c>
      <c r="AJ31" s="398">
        <f t="shared" si="11"/>
        <v>-20.579842044504606</v>
      </c>
    </row>
    <row r="32" spans="1:36" x14ac:dyDescent="0.2">
      <c r="A32" s="252"/>
      <c r="B32" s="270"/>
      <c r="C32" s="257" t="s">
        <v>824</v>
      </c>
      <c r="D32" s="257" t="s">
        <v>825</v>
      </c>
      <c r="E32" s="257"/>
      <c r="F32" s="259" t="s">
        <v>75</v>
      </c>
      <c r="G32" s="259">
        <v>2</v>
      </c>
      <c r="H32" s="378"/>
      <c r="I32" s="387"/>
      <c r="J32" s="387"/>
      <c r="K32" s="387"/>
      <c r="L32" s="396">
        <v>-0.94488668301926226</v>
      </c>
      <c r="M32" s="396">
        <v>-1.8844993470646703</v>
      </c>
      <c r="N32" s="396">
        <v>-2.8188359351234573</v>
      </c>
      <c r="O32" s="396">
        <v>-5.2780200384013094</v>
      </c>
      <c r="P32" s="396">
        <v>-7.7250049154183822</v>
      </c>
      <c r="Q32" s="396">
        <v>-8.162977788767984</v>
      </c>
      <c r="R32" s="396">
        <v>-8.5991974864052452</v>
      </c>
      <c r="S32" s="396">
        <v>-9.036755167166568</v>
      </c>
      <c r="T32" s="396">
        <v>-9.4718064195008083</v>
      </c>
      <c r="U32" s="396">
        <v>-9.9059412851921582</v>
      </c>
      <c r="V32" s="396">
        <v>-10.338959151488851</v>
      </c>
      <c r="W32" s="396">
        <v>-10.770275383858918</v>
      </c>
      <c r="X32" s="396">
        <v>-11.199686011229062</v>
      </c>
      <c r="Y32" s="396">
        <v>-11.627251479263835</v>
      </c>
      <c r="Z32" s="396">
        <v>-12.053424751379639</v>
      </c>
      <c r="AA32" s="396">
        <v>-12.477480511947489</v>
      </c>
      <c r="AB32" s="396">
        <v>-12.899117607201335</v>
      </c>
      <c r="AC32" s="396">
        <v>-13.316693280395558</v>
      </c>
      <c r="AD32" s="396">
        <v>-13.732152716232786</v>
      </c>
      <c r="AE32" s="396">
        <v>-14.14542439864538</v>
      </c>
      <c r="AF32" s="396">
        <v>-14.556648934302553</v>
      </c>
      <c r="AG32" s="396">
        <v>-14.966621656717408</v>
      </c>
      <c r="AH32" s="396">
        <v>-15.377352755779993</v>
      </c>
      <c r="AI32" s="396">
        <v>-15.786162492844991</v>
      </c>
      <c r="AJ32" s="437">
        <v>-16.192625411376365</v>
      </c>
    </row>
    <row r="33" spans="1:36" x14ac:dyDescent="0.2">
      <c r="A33" s="252"/>
      <c r="B33" s="270"/>
      <c r="C33" s="257" t="s">
        <v>826</v>
      </c>
      <c r="D33" s="257" t="s">
        <v>792</v>
      </c>
      <c r="E33" s="257"/>
      <c r="F33" s="259"/>
      <c r="G33" s="266"/>
      <c r="H33" s="375"/>
      <c r="I33" s="493"/>
      <c r="J33" s="493"/>
      <c r="K33" s="493"/>
      <c r="L33" s="416">
        <v>-1.5422330626815355</v>
      </c>
      <c r="M33" s="416">
        <v>-3.0758579328878661</v>
      </c>
      <c r="N33" s="416">
        <v>-4.6008712531866598</v>
      </c>
      <c r="O33" s="416">
        <v>-4.5886549177035754</v>
      </c>
      <c r="P33" s="416">
        <v>-4.5769924154645043</v>
      </c>
      <c r="Q33" s="416">
        <v>-4.565565889061137</v>
      </c>
      <c r="R33" s="416">
        <v>-4.5544230570226505</v>
      </c>
      <c r="S33" s="416">
        <v>-4.545075759878368</v>
      </c>
      <c r="T33" s="416">
        <v>-4.5354248363336893</v>
      </c>
      <c r="U33" s="416">
        <v>-4.526238494837858</v>
      </c>
      <c r="V33" s="416">
        <v>-4.5173680921901349</v>
      </c>
      <c r="W33" s="416">
        <v>-4.5085291579838138</v>
      </c>
      <c r="X33" s="416">
        <v>-4.499635945186836</v>
      </c>
      <c r="Y33" s="416">
        <v>-4.4907180981060097</v>
      </c>
      <c r="Z33" s="416">
        <v>-4.4819467989374111</v>
      </c>
      <c r="AA33" s="416">
        <v>-4.4730462446178594</v>
      </c>
      <c r="AB33" s="416">
        <v>-4.4639256563560004</v>
      </c>
      <c r="AC33" s="416">
        <v>-4.4540576909129195</v>
      </c>
      <c r="AD33" s="416">
        <v>-4.4441445433251481</v>
      </c>
      <c r="AE33" s="416">
        <v>-4.4341680509493795</v>
      </c>
      <c r="AF33" s="416">
        <v>-4.4241767326835628</v>
      </c>
      <c r="AG33" s="416">
        <v>-4.414406486109355</v>
      </c>
      <c r="AH33" s="416">
        <v>-4.4054141753568965</v>
      </c>
      <c r="AI33" s="416">
        <v>-4.3963884074319344</v>
      </c>
      <c r="AJ33" s="472">
        <v>-4.387216633128241</v>
      </c>
    </row>
    <row r="34" spans="1:36" x14ac:dyDescent="0.2">
      <c r="A34" s="252"/>
      <c r="B34" s="482" t="s">
        <v>123</v>
      </c>
      <c r="C34" s="389" t="s">
        <v>589</v>
      </c>
      <c r="D34" s="390" t="s">
        <v>123</v>
      </c>
      <c r="E34" s="390"/>
      <c r="F34" s="317" t="s">
        <v>123</v>
      </c>
      <c r="G34" s="391"/>
      <c r="H34" s="392" t="s">
        <v>123</v>
      </c>
      <c r="I34" s="393" t="s">
        <v>123</v>
      </c>
      <c r="J34" s="393" t="s">
        <v>123</v>
      </c>
      <c r="K34" s="393" t="s">
        <v>123</v>
      </c>
      <c r="L34" s="391" t="s">
        <v>123</v>
      </c>
      <c r="M34" s="391" t="s">
        <v>123</v>
      </c>
      <c r="N34" s="391" t="s">
        <v>123</v>
      </c>
      <c r="O34" s="391" t="s">
        <v>123</v>
      </c>
      <c r="P34" s="391" t="s">
        <v>123</v>
      </c>
      <c r="Q34" s="391" t="s">
        <v>123</v>
      </c>
      <c r="R34" s="391" t="s">
        <v>123</v>
      </c>
      <c r="S34" s="391" t="s">
        <v>123</v>
      </c>
      <c r="T34" s="391" t="s">
        <v>123</v>
      </c>
      <c r="U34" s="391" t="s">
        <v>123</v>
      </c>
      <c r="V34" s="391" t="s">
        <v>123</v>
      </c>
      <c r="W34" s="391" t="s">
        <v>123</v>
      </c>
      <c r="X34" s="391" t="s">
        <v>123</v>
      </c>
      <c r="Y34" s="391" t="s">
        <v>123</v>
      </c>
      <c r="Z34" s="391" t="s">
        <v>123</v>
      </c>
      <c r="AA34" s="391" t="s">
        <v>123</v>
      </c>
      <c r="AB34" s="391" t="s">
        <v>123</v>
      </c>
      <c r="AC34" s="391" t="s">
        <v>123</v>
      </c>
      <c r="AD34" s="391" t="s">
        <v>123</v>
      </c>
      <c r="AE34" s="391" t="s">
        <v>123</v>
      </c>
      <c r="AF34" s="391" t="s">
        <v>123</v>
      </c>
      <c r="AG34" s="391" t="s">
        <v>123</v>
      </c>
      <c r="AH34" s="391" t="s">
        <v>123</v>
      </c>
      <c r="AI34" s="391" t="s">
        <v>123</v>
      </c>
      <c r="AJ34" s="438" t="s">
        <v>123</v>
      </c>
    </row>
    <row r="35" spans="1:36" x14ac:dyDescent="0.2">
      <c r="A35" s="252"/>
      <c r="B35" s="269">
        <f>B31+0.1</f>
        <v>59.2</v>
      </c>
      <c r="C35" s="394" t="s">
        <v>600</v>
      </c>
      <c r="D35" s="587" t="s">
        <v>123</v>
      </c>
      <c r="E35" s="587"/>
      <c r="F35" s="255" t="s">
        <v>75</v>
      </c>
      <c r="G35" s="255">
        <v>2</v>
      </c>
      <c r="H35" s="378">
        <f t="shared" ref="H35:AJ35" si="12">SUM(H36:H37)</f>
        <v>0</v>
      </c>
      <c r="I35" s="387">
        <f t="shared" si="12"/>
        <v>0</v>
      </c>
      <c r="J35" s="387">
        <f t="shared" si="12"/>
        <v>0</v>
      </c>
      <c r="K35" s="387">
        <f t="shared" si="12"/>
        <v>0</v>
      </c>
      <c r="L35" s="380">
        <f t="shared" si="12"/>
        <v>0</v>
      </c>
      <c r="M35" s="380">
        <f t="shared" si="12"/>
        <v>0</v>
      </c>
      <c r="N35" s="380">
        <f t="shared" si="12"/>
        <v>0</v>
      </c>
      <c r="O35" s="380">
        <f t="shared" si="12"/>
        <v>0</v>
      </c>
      <c r="P35" s="380">
        <f t="shared" si="12"/>
        <v>0</v>
      </c>
      <c r="Q35" s="380">
        <f t="shared" si="12"/>
        <v>0</v>
      </c>
      <c r="R35" s="380">
        <f t="shared" si="12"/>
        <v>0</v>
      </c>
      <c r="S35" s="380">
        <f t="shared" si="12"/>
        <v>0</v>
      </c>
      <c r="T35" s="380">
        <f t="shared" si="12"/>
        <v>0</v>
      </c>
      <c r="U35" s="380">
        <f t="shared" si="12"/>
        <v>0</v>
      </c>
      <c r="V35" s="380">
        <f t="shared" si="12"/>
        <v>0</v>
      </c>
      <c r="W35" s="380">
        <f t="shared" si="12"/>
        <v>0</v>
      </c>
      <c r="X35" s="380">
        <f t="shared" si="12"/>
        <v>0</v>
      </c>
      <c r="Y35" s="380">
        <f t="shared" si="12"/>
        <v>0</v>
      </c>
      <c r="Z35" s="380">
        <f t="shared" si="12"/>
        <v>0</v>
      </c>
      <c r="AA35" s="380">
        <f t="shared" si="12"/>
        <v>0</v>
      </c>
      <c r="AB35" s="380">
        <f t="shared" si="12"/>
        <v>0</v>
      </c>
      <c r="AC35" s="380">
        <f t="shared" si="12"/>
        <v>0</v>
      </c>
      <c r="AD35" s="380">
        <f t="shared" si="12"/>
        <v>0</v>
      </c>
      <c r="AE35" s="380">
        <f t="shared" si="12"/>
        <v>0</v>
      </c>
      <c r="AF35" s="380">
        <f t="shared" si="12"/>
        <v>0</v>
      </c>
      <c r="AG35" s="380">
        <f t="shared" si="12"/>
        <v>0</v>
      </c>
      <c r="AH35" s="380">
        <f t="shared" si="12"/>
        <v>0</v>
      </c>
      <c r="AI35" s="380">
        <f t="shared" si="12"/>
        <v>0</v>
      </c>
      <c r="AJ35" s="398">
        <f t="shared" si="12"/>
        <v>0</v>
      </c>
    </row>
    <row r="36" spans="1:36" x14ac:dyDescent="0.2">
      <c r="A36" s="252"/>
      <c r="B36" s="256" t="s">
        <v>123</v>
      </c>
      <c r="C36" s="257"/>
      <c r="D36" s="257"/>
      <c r="E36" s="257"/>
      <c r="F36" s="258" t="s">
        <v>75</v>
      </c>
      <c r="G36" s="258">
        <v>2</v>
      </c>
      <c r="H36" s="375"/>
      <c r="I36" s="493"/>
      <c r="J36" s="493"/>
      <c r="K36" s="493"/>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72"/>
    </row>
    <row r="37" spans="1:36" x14ac:dyDescent="0.2">
      <c r="A37" s="252"/>
      <c r="B37" s="482" t="s">
        <v>123</v>
      </c>
      <c r="C37" s="389" t="s">
        <v>589</v>
      </c>
      <c r="D37" s="390" t="s">
        <v>123</v>
      </c>
      <c r="E37" s="390"/>
      <c r="F37" s="391" t="s">
        <v>123</v>
      </c>
      <c r="G37" s="391"/>
      <c r="H37" s="392" t="s">
        <v>123</v>
      </c>
      <c r="I37" s="393" t="s">
        <v>123</v>
      </c>
      <c r="J37" s="393" t="s">
        <v>123</v>
      </c>
      <c r="K37" s="393" t="s">
        <v>123</v>
      </c>
      <c r="L37" s="391" t="s">
        <v>123</v>
      </c>
      <c r="M37" s="391" t="s">
        <v>123</v>
      </c>
      <c r="N37" s="391" t="s">
        <v>123</v>
      </c>
      <c r="O37" s="391" t="s">
        <v>123</v>
      </c>
      <c r="P37" s="391" t="s">
        <v>123</v>
      </c>
      <c r="Q37" s="391" t="s">
        <v>123</v>
      </c>
      <c r="R37" s="391" t="s">
        <v>123</v>
      </c>
      <c r="S37" s="391" t="s">
        <v>123</v>
      </c>
      <c r="T37" s="391" t="s">
        <v>123</v>
      </c>
      <c r="U37" s="391" t="s">
        <v>123</v>
      </c>
      <c r="V37" s="391" t="s">
        <v>123</v>
      </c>
      <c r="W37" s="391" t="s">
        <v>123</v>
      </c>
      <c r="X37" s="391" t="s">
        <v>123</v>
      </c>
      <c r="Y37" s="391" t="s">
        <v>123</v>
      </c>
      <c r="Z37" s="391" t="s">
        <v>123</v>
      </c>
      <c r="AA37" s="391" t="s">
        <v>123</v>
      </c>
      <c r="AB37" s="391" t="s">
        <v>123</v>
      </c>
      <c r="AC37" s="391" t="s">
        <v>123</v>
      </c>
      <c r="AD37" s="391" t="s">
        <v>123</v>
      </c>
      <c r="AE37" s="391" t="s">
        <v>123</v>
      </c>
      <c r="AF37" s="391" t="s">
        <v>123</v>
      </c>
      <c r="AG37" s="391" t="s">
        <v>123</v>
      </c>
      <c r="AH37" s="391" t="s">
        <v>123</v>
      </c>
      <c r="AI37" s="391" t="s">
        <v>123</v>
      </c>
      <c r="AJ37" s="438" t="s">
        <v>123</v>
      </c>
    </row>
    <row r="38" spans="1:36" x14ac:dyDescent="0.2">
      <c r="A38" s="248"/>
      <c r="B38" s="249">
        <f>B30+1</f>
        <v>60</v>
      </c>
      <c r="C38" s="435" t="s">
        <v>601</v>
      </c>
      <c r="D38" s="250" t="s">
        <v>123</v>
      </c>
      <c r="E38" s="250"/>
      <c r="F38" s="271"/>
      <c r="G38" s="271">
        <v>2</v>
      </c>
      <c r="H38" s="375">
        <f t="shared" ref="H38:AJ38" si="13">SUM(H39,H42)</f>
        <v>0</v>
      </c>
      <c r="I38" s="493">
        <f t="shared" si="13"/>
        <v>0</v>
      </c>
      <c r="J38" s="493">
        <f t="shared" si="13"/>
        <v>0</v>
      </c>
      <c r="K38" s="493">
        <f t="shared" si="13"/>
        <v>0</v>
      </c>
      <c r="L38" s="380">
        <f t="shared" si="13"/>
        <v>0</v>
      </c>
      <c r="M38" s="380">
        <f t="shared" si="13"/>
        <v>0</v>
      </c>
      <c r="N38" s="380">
        <f t="shared" si="13"/>
        <v>0</v>
      </c>
      <c r="O38" s="380">
        <f t="shared" si="13"/>
        <v>0</v>
      </c>
      <c r="P38" s="380">
        <f t="shared" si="13"/>
        <v>0</v>
      </c>
      <c r="Q38" s="380">
        <f t="shared" si="13"/>
        <v>0</v>
      </c>
      <c r="R38" s="380">
        <f t="shared" si="13"/>
        <v>0</v>
      </c>
      <c r="S38" s="380">
        <f t="shared" si="13"/>
        <v>0</v>
      </c>
      <c r="T38" s="380">
        <f t="shared" si="13"/>
        <v>0</v>
      </c>
      <c r="U38" s="380">
        <f t="shared" si="13"/>
        <v>0</v>
      </c>
      <c r="V38" s="380">
        <f t="shared" si="13"/>
        <v>0</v>
      </c>
      <c r="W38" s="380">
        <f t="shared" si="13"/>
        <v>0</v>
      </c>
      <c r="X38" s="380">
        <f t="shared" si="13"/>
        <v>0</v>
      </c>
      <c r="Y38" s="380">
        <f t="shared" si="13"/>
        <v>0</v>
      </c>
      <c r="Z38" s="380">
        <f t="shared" si="13"/>
        <v>0</v>
      </c>
      <c r="AA38" s="380">
        <f t="shared" si="13"/>
        <v>0</v>
      </c>
      <c r="AB38" s="380">
        <f t="shared" si="13"/>
        <v>0</v>
      </c>
      <c r="AC38" s="380">
        <f t="shared" si="13"/>
        <v>0</v>
      </c>
      <c r="AD38" s="380">
        <f t="shared" si="13"/>
        <v>0</v>
      </c>
      <c r="AE38" s="380">
        <f t="shared" si="13"/>
        <v>0</v>
      </c>
      <c r="AF38" s="380">
        <f t="shared" si="13"/>
        <v>0</v>
      </c>
      <c r="AG38" s="380">
        <f t="shared" si="13"/>
        <v>0</v>
      </c>
      <c r="AH38" s="380">
        <f t="shared" si="13"/>
        <v>0</v>
      </c>
      <c r="AI38" s="380">
        <f t="shared" si="13"/>
        <v>0</v>
      </c>
      <c r="AJ38" s="398">
        <f t="shared" si="13"/>
        <v>0</v>
      </c>
    </row>
    <row r="39" spans="1:36" x14ac:dyDescent="0.2">
      <c r="A39" s="252"/>
      <c r="B39" s="269">
        <f>B38+0.1</f>
        <v>60.1</v>
      </c>
      <c r="C39" s="394" t="s">
        <v>602</v>
      </c>
      <c r="D39" s="587" t="s">
        <v>123</v>
      </c>
      <c r="E39" s="587"/>
      <c r="F39" s="255" t="s">
        <v>75</v>
      </c>
      <c r="G39" s="255">
        <v>2</v>
      </c>
      <c r="H39" s="378">
        <f>SUM(H40:H41)</f>
        <v>0</v>
      </c>
      <c r="I39" s="493">
        <f>SUM(I40:I41)</f>
        <v>0</v>
      </c>
      <c r="J39" s="493">
        <f>SUM(J40:J41)</f>
        <v>0</v>
      </c>
      <c r="K39" s="493">
        <f>SUM(K40:K41)</f>
        <v>0</v>
      </c>
      <c r="L39" s="380">
        <f>SUM(L40:L41)</f>
        <v>0</v>
      </c>
      <c r="M39" s="380">
        <f t="shared" ref="M39:AJ39" si="14">SUM(M40:M41)</f>
        <v>0</v>
      </c>
      <c r="N39" s="380">
        <f t="shared" si="14"/>
        <v>0</v>
      </c>
      <c r="O39" s="380">
        <f t="shared" si="14"/>
        <v>0</v>
      </c>
      <c r="P39" s="380">
        <f t="shared" si="14"/>
        <v>0</v>
      </c>
      <c r="Q39" s="380">
        <f t="shared" si="14"/>
        <v>0</v>
      </c>
      <c r="R39" s="380">
        <f t="shared" si="14"/>
        <v>0</v>
      </c>
      <c r="S39" s="380">
        <f t="shared" si="14"/>
        <v>0</v>
      </c>
      <c r="T39" s="380">
        <f t="shared" si="14"/>
        <v>0</v>
      </c>
      <c r="U39" s="380">
        <f t="shared" si="14"/>
        <v>0</v>
      </c>
      <c r="V39" s="380">
        <f t="shared" si="14"/>
        <v>0</v>
      </c>
      <c r="W39" s="380">
        <f t="shared" si="14"/>
        <v>0</v>
      </c>
      <c r="X39" s="380">
        <f t="shared" si="14"/>
        <v>0</v>
      </c>
      <c r="Y39" s="380">
        <f t="shared" si="14"/>
        <v>0</v>
      </c>
      <c r="Z39" s="380">
        <f t="shared" si="14"/>
        <v>0</v>
      </c>
      <c r="AA39" s="380">
        <f t="shared" si="14"/>
        <v>0</v>
      </c>
      <c r="AB39" s="380">
        <f t="shared" si="14"/>
        <v>0</v>
      </c>
      <c r="AC39" s="380">
        <f t="shared" si="14"/>
        <v>0</v>
      </c>
      <c r="AD39" s="380">
        <f t="shared" si="14"/>
        <v>0</v>
      </c>
      <c r="AE39" s="380">
        <f t="shared" si="14"/>
        <v>0</v>
      </c>
      <c r="AF39" s="380">
        <f t="shared" si="14"/>
        <v>0</v>
      </c>
      <c r="AG39" s="380">
        <f t="shared" si="14"/>
        <v>0</v>
      </c>
      <c r="AH39" s="380">
        <f t="shared" si="14"/>
        <v>0</v>
      </c>
      <c r="AI39" s="380">
        <f t="shared" si="14"/>
        <v>0</v>
      </c>
      <c r="AJ39" s="398">
        <f t="shared" si="14"/>
        <v>0</v>
      </c>
    </row>
    <row r="40" spans="1:36" x14ac:dyDescent="0.2">
      <c r="A40" s="252"/>
      <c r="B40" s="256" t="s">
        <v>123</v>
      </c>
      <c r="C40" s="257"/>
      <c r="D40" s="257"/>
      <c r="E40" s="257"/>
      <c r="F40" s="258" t="s">
        <v>75</v>
      </c>
      <c r="G40" s="258">
        <v>2</v>
      </c>
      <c r="H40" s="378"/>
      <c r="I40" s="387"/>
      <c r="J40" s="387"/>
      <c r="K40" s="387"/>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437"/>
    </row>
    <row r="41" spans="1:36" x14ac:dyDescent="0.2">
      <c r="A41" s="252"/>
      <c r="B41" s="482" t="s">
        <v>123</v>
      </c>
      <c r="C41" s="389" t="s">
        <v>589</v>
      </c>
      <c r="D41" s="390" t="s">
        <v>123</v>
      </c>
      <c r="E41" s="390"/>
      <c r="F41" s="391" t="s">
        <v>123</v>
      </c>
      <c r="G41" s="391"/>
      <c r="H41" s="392" t="s">
        <v>123</v>
      </c>
      <c r="I41" s="393" t="s">
        <v>123</v>
      </c>
      <c r="J41" s="393" t="s">
        <v>123</v>
      </c>
      <c r="K41" s="393" t="s">
        <v>123</v>
      </c>
      <c r="L41" s="391" t="s">
        <v>123</v>
      </c>
      <c r="M41" s="391" t="s">
        <v>123</v>
      </c>
      <c r="N41" s="391" t="s">
        <v>123</v>
      </c>
      <c r="O41" s="391" t="s">
        <v>123</v>
      </c>
      <c r="P41" s="391" t="s">
        <v>123</v>
      </c>
      <c r="Q41" s="391" t="s">
        <v>123</v>
      </c>
      <c r="R41" s="391" t="s">
        <v>123</v>
      </c>
      <c r="S41" s="391" t="s">
        <v>123</v>
      </c>
      <c r="T41" s="391" t="s">
        <v>123</v>
      </c>
      <c r="U41" s="391" t="s">
        <v>123</v>
      </c>
      <c r="V41" s="391" t="s">
        <v>123</v>
      </c>
      <c r="W41" s="391" t="s">
        <v>123</v>
      </c>
      <c r="X41" s="391" t="s">
        <v>123</v>
      </c>
      <c r="Y41" s="391" t="s">
        <v>123</v>
      </c>
      <c r="Z41" s="391" t="s">
        <v>123</v>
      </c>
      <c r="AA41" s="391" t="s">
        <v>123</v>
      </c>
      <c r="AB41" s="391" t="s">
        <v>123</v>
      </c>
      <c r="AC41" s="391" t="s">
        <v>123</v>
      </c>
      <c r="AD41" s="391" t="s">
        <v>123</v>
      </c>
      <c r="AE41" s="391" t="s">
        <v>123</v>
      </c>
      <c r="AF41" s="391" t="s">
        <v>123</v>
      </c>
      <c r="AG41" s="391" t="s">
        <v>123</v>
      </c>
      <c r="AH41" s="391" t="s">
        <v>123</v>
      </c>
      <c r="AI41" s="391" t="s">
        <v>123</v>
      </c>
      <c r="AJ41" s="438" t="s">
        <v>123</v>
      </c>
    </row>
    <row r="42" spans="1:36" x14ac:dyDescent="0.2">
      <c r="A42" s="252"/>
      <c r="B42" s="269">
        <f>B39+0.1</f>
        <v>60.2</v>
      </c>
      <c r="C42" s="394" t="s">
        <v>603</v>
      </c>
      <c r="D42" s="587" t="s">
        <v>123</v>
      </c>
      <c r="E42" s="587"/>
      <c r="F42" s="255" t="s">
        <v>75</v>
      </c>
      <c r="G42" s="255">
        <v>2</v>
      </c>
      <c r="H42" s="378">
        <f t="shared" ref="H42:AJ42" si="15">SUM(H43:H44)</f>
        <v>0</v>
      </c>
      <c r="I42" s="387">
        <f t="shared" si="15"/>
        <v>0</v>
      </c>
      <c r="J42" s="387">
        <f t="shared" si="15"/>
        <v>0</v>
      </c>
      <c r="K42" s="387">
        <f t="shared" si="15"/>
        <v>0</v>
      </c>
      <c r="L42" s="380">
        <f t="shared" si="15"/>
        <v>0</v>
      </c>
      <c r="M42" s="380">
        <f t="shared" si="15"/>
        <v>0</v>
      </c>
      <c r="N42" s="380">
        <f t="shared" si="15"/>
        <v>0</v>
      </c>
      <c r="O42" s="380">
        <f t="shared" si="15"/>
        <v>0</v>
      </c>
      <c r="P42" s="380">
        <f t="shared" si="15"/>
        <v>0</v>
      </c>
      <c r="Q42" s="380">
        <f t="shared" si="15"/>
        <v>0</v>
      </c>
      <c r="R42" s="380">
        <f t="shared" si="15"/>
        <v>0</v>
      </c>
      <c r="S42" s="380">
        <f t="shared" si="15"/>
        <v>0</v>
      </c>
      <c r="T42" s="380">
        <f t="shared" si="15"/>
        <v>0</v>
      </c>
      <c r="U42" s="380">
        <f t="shared" si="15"/>
        <v>0</v>
      </c>
      <c r="V42" s="380">
        <f t="shared" si="15"/>
        <v>0</v>
      </c>
      <c r="W42" s="380">
        <f t="shared" si="15"/>
        <v>0</v>
      </c>
      <c r="X42" s="380">
        <f t="shared" si="15"/>
        <v>0</v>
      </c>
      <c r="Y42" s="380">
        <f t="shared" si="15"/>
        <v>0</v>
      </c>
      <c r="Z42" s="380">
        <f t="shared" si="15"/>
        <v>0</v>
      </c>
      <c r="AA42" s="380">
        <f t="shared" si="15"/>
        <v>0</v>
      </c>
      <c r="AB42" s="380">
        <f t="shared" si="15"/>
        <v>0</v>
      </c>
      <c r="AC42" s="380">
        <f t="shared" si="15"/>
        <v>0</v>
      </c>
      <c r="AD42" s="380">
        <f t="shared" si="15"/>
        <v>0</v>
      </c>
      <c r="AE42" s="380">
        <f t="shared" si="15"/>
        <v>0</v>
      </c>
      <c r="AF42" s="380">
        <f t="shared" si="15"/>
        <v>0</v>
      </c>
      <c r="AG42" s="380">
        <f t="shared" si="15"/>
        <v>0</v>
      </c>
      <c r="AH42" s="380">
        <f t="shared" si="15"/>
        <v>0</v>
      </c>
      <c r="AI42" s="380">
        <f t="shared" si="15"/>
        <v>0</v>
      </c>
      <c r="AJ42" s="398">
        <f t="shared" si="15"/>
        <v>0</v>
      </c>
    </row>
    <row r="43" spans="1:36" x14ac:dyDescent="0.2">
      <c r="A43" s="200"/>
      <c r="B43" s="256" t="s">
        <v>123</v>
      </c>
      <c r="C43" s="257"/>
      <c r="D43" s="257"/>
      <c r="E43" s="257"/>
      <c r="F43" s="258" t="s">
        <v>75</v>
      </c>
      <c r="G43" s="258">
        <v>2</v>
      </c>
      <c r="H43" s="378"/>
      <c r="I43" s="387"/>
      <c r="J43" s="387"/>
      <c r="K43" s="387"/>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437"/>
    </row>
    <row r="44" spans="1:36" x14ac:dyDescent="0.2">
      <c r="A44" s="252"/>
      <c r="B44" s="482" t="s">
        <v>123</v>
      </c>
      <c r="C44" s="389" t="s">
        <v>589</v>
      </c>
      <c r="D44" s="390" t="s">
        <v>123</v>
      </c>
      <c r="E44" s="390"/>
      <c r="F44" s="317" t="s">
        <v>123</v>
      </c>
      <c r="G44" s="391"/>
      <c r="H44" s="392" t="s">
        <v>123</v>
      </c>
      <c r="I44" s="584" t="s">
        <v>123</v>
      </c>
      <c r="J44" s="584" t="s">
        <v>123</v>
      </c>
      <c r="K44" s="393" t="s">
        <v>123</v>
      </c>
      <c r="L44" s="391" t="s">
        <v>123</v>
      </c>
      <c r="M44" s="391" t="s">
        <v>123</v>
      </c>
      <c r="N44" s="391" t="s">
        <v>123</v>
      </c>
      <c r="O44" s="391" t="s">
        <v>123</v>
      </c>
      <c r="P44" s="391" t="s">
        <v>123</v>
      </c>
      <c r="Q44" s="391" t="s">
        <v>123</v>
      </c>
      <c r="R44" s="391" t="s">
        <v>123</v>
      </c>
      <c r="S44" s="391" t="s">
        <v>123</v>
      </c>
      <c r="T44" s="391" t="s">
        <v>123</v>
      </c>
      <c r="U44" s="391" t="s">
        <v>123</v>
      </c>
      <c r="V44" s="391" t="s">
        <v>123</v>
      </c>
      <c r="W44" s="391" t="s">
        <v>123</v>
      </c>
      <c r="X44" s="391" t="s">
        <v>123</v>
      </c>
      <c r="Y44" s="391" t="s">
        <v>123</v>
      </c>
      <c r="Z44" s="391" t="s">
        <v>123</v>
      </c>
      <c r="AA44" s="391" t="s">
        <v>123</v>
      </c>
      <c r="AB44" s="391" t="s">
        <v>123</v>
      </c>
      <c r="AC44" s="391" t="s">
        <v>123</v>
      </c>
      <c r="AD44" s="391" t="s">
        <v>123</v>
      </c>
      <c r="AE44" s="391" t="s">
        <v>123</v>
      </c>
      <c r="AF44" s="391" t="s">
        <v>123</v>
      </c>
      <c r="AG44" s="391" t="s">
        <v>123</v>
      </c>
      <c r="AH44" s="391" t="s">
        <v>123</v>
      </c>
      <c r="AI44" s="391" t="s">
        <v>123</v>
      </c>
      <c r="AJ44" s="438" t="s">
        <v>123</v>
      </c>
    </row>
    <row r="45" spans="1:36" x14ac:dyDescent="0.2">
      <c r="A45" s="244"/>
      <c r="B45" s="272">
        <f>B38+1</f>
        <v>61</v>
      </c>
      <c r="C45" s="588" t="s">
        <v>604</v>
      </c>
      <c r="D45" s="267" t="s">
        <v>123</v>
      </c>
      <c r="E45" s="267"/>
      <c r="F45" s="268"/>
      <c r="G45" s="268">
        <v>2</v>
      </c>
      <c r="H45" s="378">
        <f>SUM(H46+H51+H56+H61+H66+H71+H76+H81+H86+H91)</f>
        <v>0</v>
      </c>
      <c r="I45" s="387">
        <f>SUM(I46+I51+I56+I61+I66+I71+I76+I81+I86+I91)</f>
        <v>0</v>
      </c>
      <c r="J45" s="387">
        <f>SUM(J46+J51+J56+J61+J66+J71+J76+J81+J86+J91)</f>
        <v>0</v>
      </c>
      <c r="K45" s="387">
        <f>SUM(K46+K51+K56+K61+K66+K71+K76+K81+K86+K91)</f>
        <v>0</v>
      </c>
      <c r="L45" s="380">
        <f>SUM(L46+L51+L56+L61+L66+L71+L76+L81+L86+L91)</f>
        <v>-1.4706641805401615</v>
      </c>
      <c r="M45" s="380">
        <f t="shared" ref="M45:AJ45" si="16">SUM(M46+M51+M56+M61+M66+M71+M76+M81+M86+M91)</f>
        <v>-2.9600147536527008</v>
      </c>
      <c r="N45" s="380">
        <f t="shared" si="16"/>
        <v>-4.4698876499854885</v>
      </c>
      <c r="O45" s="380">
        <f t="shared" si="16"/>
        <v>-6.0002626945102682</v>
      </c>
      <c r="P45" s="380">
        <f t="shared" si="16"/>
        <v>-7.5511375853997942</v>
      </c>
      <c r="Q45" s="380">
        <f t="shared" si="16"/>
        <v>-7.8844357043238826</v>
      </c>
      <c r="R45" s="380">
        <f t="shared" si="16"/>
        <v>-8.2198097690260639</v>
      </c>
      <c r="S45" s="380">
        <f t="shared" si="16"/>
        <v>-8.5526679919524327</v>
      </c>
      <c r="T45" s="380">
        <f t="shared" si="16"/>
        <v>-8.8889656162864963</v>
      </c>
      <c r="U45" s="380">
        <f t="shared" si="16"/>
        <v>-9.2263565422629199</v>
      </c>
      <c r="V45" s="380">
        <f t="shared" si="16"/>
        <v>-9.5644841706175203</v>
      </c>
      <c r="W45" s="380">
        <f t="shared" si="16"/>
        <v>-9.9045465751514765</v>
      </c>
      <c r="X45" s="380">
        <f t="shared" si="16"/>
        <v>-10.246971265831704</v>
      </c>
      <c r="Y45" s="380">
        <f t="shared" si="16"/>
        <v>-10.591623783818045</v>
      </c>
      <c r="Z45" s="380">
        <f t="shared" si="16"/>
        <v>-10.937822974076909</v>
      </c>
      <c r="AA45" s="380">
        <f t="shared" si="16"/>
        <v>-11.286530956428672</v>
      </c>
      <c r="AB45" s="380">
        <f t="shared" si="16"/>
        <v>-11.638097171746701</v>
      </c>
      <c r="AC45" s="380">
        <f t="shared" si="16"/>
        <v>-11.994645744372733</v>
      </c>
      <c r="AD45" s="380">
        <f t="shared" si="16"/>
        <v>-12.353479883768305</v>
      </c>
      <c r="AE45" s="380">
        <f t="shared" si="16"/>
        <v>-12.714636515345767</v>
      </c>
      <c r="AF45" s="380">
        <f t="shared" si="16"/>
        <v>-13.07787055772542</v>
      </c>
      <c r="AG45" s="380">
        <f t="shared" si="16"/>
        <v>-13.442091811673611</v>
      </c>
      <c r="AH45" s="380">
        <f t="shared" si="16"/>
        <v>-13.804671485202306</v>
      </c>
      <c r="AI45" s="380">
        <f t="shared" si="16"/>
        <v>-14.169036498136045</v>
      </c>
      <c r="AJ45" s="398">
        <f t="shared" si="16"/>
        <v>-14.535658520104576</v>
      </c>
    </row>
    <row r="46" spans="1:36" ht="25.5" x14ac:dyDescent="0.2">
      <c r="A46" s="200"/>
      <c r="B46" s="273">
        <f>B45+0.1</f>
        <v>61.1</v>
      </c>
      <c r="C46" s="589" t="s">
        <v>605</v>
      </c>
      <c r="D46" s="586" t="s">
        <v>123</v>
      </c>
      <c r="E46" s="586"/>
      <c r="F46" s="261" t="s">
        <v>75</v>
      </c>
      <c r="G46" s="261">
        <v>2</v>
      </c>
      <c r="H46" s="378">
        <f t="shared" ref="H46:AJ46" si="17">SUM(H47:H50)</f>
        <v>0</v>
      </c>
      <c r="I46" s="387">
        <f t="shared" si="17"/>
        <v>0</v>
      </c>
      <c r="J46" s="387">
        <f t="shared" si="17"/>
        <v>0</v>
      </c>
      <c r="K46" s="387">
        <f t="shared" si="17"/>
        <v>0</v>
      </c>
      <c r="L46" s="380">
        <f t="shared" si="17"/>
        <v>-2.9474999999999973E-2</v>
      </c>
      <c r="M46" s="380">
        <f t="shared" si="17"/>
        <v>-5.8949999999999947E-2</v>
      </c>
      <c r="N46" s="380">
        <f t="shared" si="17"/>
        <v>-8.8424999999999976E-2</v>
      </c>
      <c r="O46" s="380">
        <f t="shared" si="17"/>
        <v>-0.11789999999999989</v>
      </c>
      <c r="P46" s="380">
        <f t="shared" si="17"/>
        <v>-0.14737500000000003</v>
      </c>
      <c r="Q46" s="380">
        <f t="shared" si="17"/>
        <v>-0.14737500000000003</v>
      </c>
      <c r="R46" s="380">
        <f t="shared" si="17"/>
        <v>-0.14737500000000003</v>
      </c>
      <c r="S46" s="380">
        <f t="shared" si="17"/>
        <v>-0.14737500000000003</v>
      </c>
      <c r="T46" s="380">
        <f t="shared" si="17"/>
        <v>-0.14737500000000003</v>
      </c>
      <c r="U46" s="380">
        <f t="shared" si="17"/>
        <v>-0.14737500000000003</v>
      </c>
      <c r="V46" s="380">
        <f t="shared" si="17"/>
        <v>-0.14737500000000003</v>
      </c>
      <c r="W46" s="380">
        <f t="shared" si="17"/>
        <v>-0.14737500000000014</v>
      </c>
      <c r="X46" s="380">
        <f t="shared" si="17"/>
        <v>-0.14737499999999992</v>
      </c>
      <c r="Y46" s="380">
        <f t="shared" si="17"/>
        <v>-0.14737499999999992</v>
      </c>
      <c r="Z46" s="380">
        <f t="shared" si="17"/>
        <v>-0.14737500000000003</v>
      </c>
      <c r="AA46" s="380">
        <f t="shared" si="17"/>
        <v>-0.14737500000000014</v>
      </c>
      <c r="AB46" s="380">
        <f t="shared" si="17"/>
        <v>-0.14737500000000014</v>
      </c>
      <c r="AC46" s="380">
        <f t="shared" si="17"/>
        <v>-0.14737499999999992</v>
      </c>
      <c r="AD46" s="380">
        <f t="shared" si="17"/>
        <v>-0.14737500000000009</v>
      </c>
      <c r="AE46" s="380">
        <f t="shared" si="17"/>
        <v>-0.14737499999999992</v>
      </c>
      <c r="AF46" s="380">
        <f t="shared" si="17"/>
        <v>-0.14737499999999992</v>
      </c>
      <c r="AG46" s="380">
        <f t="shared" si="17"/>
        <v>-0.14737500000000009</v>
      </c>
      <c r="AH46" s="380">
        <f t="shared" si="17"/>
        <v>-0.14737500000000009</v>
      </c>
      <c r="AI46" s="380">
        <f t="shared" si="17"/>
        <v>-0.14737499999999998</v>
      </c>
      <c r="AJ46" s="398">
        <f t="shared" si="17"/>
        <v>-0.14737499999999998</v>
      </c>
    </row>
    <row r="47" spans="1:36" x14ac:dyDescent="0.2">
      <c r="A47" s="200"/>
      <c r="B47" s="274" t="s">
        <v>123</v>
      </c>
      <c r="C47" s="850" t="s">
        <v>808</v>
      </c>
      <c r="D47" s="850" t="s">
        <v>809</v>
      </c>
      <c r="E47" s="257"/>
      <c r="F47" s="259" t="s">
        <v>75</v>
      </c>
      <c r="G47" s="259">
        <v>2</v>
      </c>
      <c r="H47" s="378"/>
      <c r="I47" s="387"/>
      <c r="J47" s="387"/>
      <c r="K47" s="387"/>
      <c r="L47" s="396">
        <v>-2.9474999999999973E-2</v>
      </c>
      <c r="M47" s="396">
        <v>-5.8949999999999947E-2</v>
      </c>
      <c r="N47" s="396">
        <v>-8.8424999999999976E-2</v>
      </c>
      <c r="O47" s="396">
        <v>-0.11789999999999989</v>
      </c>
      <c r="P47" s="396">
        <v>-0.14737500000000003</v>
      </c>
      <c r="Q47" s="396">
        <v>-0.14737500000000003</v>
      </c>
      <c r="R47" s="396">
        <v>-0.14737500000000003</v>
      </c>
      <c r="S47" s="396">
        <v>-0.14737500000000003</v>
      </c>
      <c r="T47" s="396">
        <v>-0.14737500000000003</v>
      </c>
      <c r="U47" s="396">
        <v>-0.14737500000000003</v>
      </c>
      <c r="V47" s="396">
        <v>-0.14737500000000003</v>
      </c>
      <c r="W47" s="396">
        <v>-0.14737500000000014</v>
      </c>
      <c r="X47" s="396">
        <v>-0.14737499999999992</v>
      </c>
      <c r="Y47" s="396">
        <v>-0.14737499999999992</v>
      </c>
      <c r="Z47" s="396">
        <v>-0.14737500000000003</v>
      </c>
      <c r="AA47" s="396">
        <v>-0.14737500000000014</v>
      </c>
      <c r="AB47" s="396">
        <v>-0.14737500000000014</v>
      </c>
      <c r="AC47" s="396">
        <v>-0.14737499999999992</v>
      </c>
      <c r="AD47" s="396">
        <v>-0.14737500000000009</v>
      </c>
      <c r="AE47" s="396">
        <v>-0.14737499999999992</v>
      </c>
      <c r="AF47" s="396">
        <v>-0.14737499999999992</v>
      </c>
      <c r="AG47" s="396">
        <v>-0.14737500000000009</v>
      </c>
      <c r="AH47" s="396">
        <v>-0.14737500000000009</v>
      </c>
      <c r="AI47" s="396">
        <v>-0.14737499999999998</v>
      </c>
      <c r="AJ47" s="437">
        <v>-0.14737499999999998</v>
      </c>
    </row>
    <row r="48" spans="1:36" x14ac:dyDescent="0.2">
      <c r="A48" s="200"/>
      <c r="B48" s="274"/>
      <c r="C48" s="257"/>
      <c r="D48" s="257"/>
      <c r="E48" s="257"/>
      <c r="F48" s="259"/>
      <c r="G48" s="266"/>
      <c r="H48" s="375"/>
      <c r="I48" s="387"/>
      <c r="J48" s="387"/>
      <c r="K48" s="493"/>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72"/>
    </row>
    <row r="49" spans="1:36" x14ac:dyDescent="0.2">
      <c r="A49" s="200"/>
      <c r="B49" s="274"/>
      <c r="C49" s="257"/>
      <c r="D49" s="257"/>
      <c r="E49" s="257"/>
      <c r="F49" s="259"/>
      <c r="G49" s="266"/>
      <c r="H49" s="375"/>
      <c r="I49" s="387"/>
      <c r="J49" s="387"/>
      <c r="K49" s="493"/>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416"/>
      <c r="AI49" s="416"/>
      <c r="AJ49" s="472"/>
    </row>
    <row r="50" spans="1:36" x14ac:dyDescent="0.2">
      <c r="A50" s="200"/>
      <c r="B50" s="482" t="s">
        <v>123</v>
      </c>
      <c r="C50" s="389" t="s">
        <v>589</v>
      </c>
      <c r="D50" s="390" t="s">
        <v>123</v>
      </c>
      <c r="E50" s="390"/>
      <c r="F50" s="317" t="s">
        <v>123</v>
      </c>
      <c r="G50" s="391"/>
      <c r="H50" s="392" t="s">
        <v>123</v>
      </c>
      <c r="I50" s="584" t="s">
        <v>123</v>
      </c>
      <c r="J50" s="584" t="s">
        <v>123</v>
      </c>
      <c r="K50" s="393" t="s">
        <v>123</v>
      </c>
      <c r="L50" s="391" t="s">
        <v>123</v>
      </c>
      <c r="M50" s="391" t="s">
        <v>123</v>
      </c>
      <c r="N50" s="391" t="s">
        <v>123</v>
      </c>
      <c r="O50" s="391" t="s">
        <v>123</v>
      </c>
      <c r="P50" s="391" t="s">
        <v>123</v>
      </c>
      <c r="Q50" s="391" t="s">
        <v>123</v>
      </c>
      <c r="R50" s="391" t="s">
        <v>123</v>
      </c>
      <c r="S50" s="391" t="s">
        <v>123</v>
      </c>
      <c r="T50" s="391" t="s">
        <v>123</v>
      </c>
      <c r="U50" s="391" t="s">
        <v>123</v>
      </c>
      <c r="V50" s="391" t="s">
        <v>123</v>
      </c>
      <c r="W50" s="391" t="s">
        <v>123</v>
      </c>
      <c r="X50" s="391" t="s">
        <v>123</v>
      </c>
      <c r="Y50" s="391" t="s">
        <v>123</v>
      </c>
      <c r="Z50" s="391" t="s">
        <v>123</v>
      </c>
      <c r="AA50" s="391" t="s">
        <v>123</v>
      </c>
      <c r="AB50" s="391" t="s">
        <v>123</v>
      </c>
      <c r="AC50" s="391" t="s">
        <v>123</v>
      </c>
      <c r="AD50" s="391" t="s">
        <v>123</v>
      </c>
      <c r="AE50" s="391" t="s">
        <v>123</v>
      </c>
      <c r="AF50" s="391" t="s">
        <v>123</v>
      </c>
      <c r="AG50" s="391" t="s">
        <v>123</v>
      </c>
      <c r="AH50" s="391" t="s">
        <v>123</v>
      </c>
      <c r="AI50" s="391" t="s">
        <v>123</v>
      </c>
      <c r="AJ50" s="438" t="s">
        <v>123</v>
      </c>
    </row>
    <row r="51" spans="1:36" ht="25.5" x14ac:dyDescent="0.2">
      <c r="A51" s="200"/>
      <c r="B51" s="273">
        <f>B46+0.1</f>
        <v>61.2</v>
      </c>
      <c r="C51" s="589" t="s">
        <v>606</v>
      </c>
      <c r="D51" s="586" t="s">
        <v>123</v>
      </c>
      <c r="E51" s="586"/>
      <c r="F51" s="261" t="s">
        <v>75</v>
      </c>
      <c r="G51" s="261">
        <v>2</v>
      </c>
      <c r="H51" s="378">
        <f>SUM(H52:H55)</f>
        <v>0</v>
      </c>
      <c r="I51" s="387">
        <f>SUM(I52:I55)</f>
        <v>0</v>
      </c>
      <c r="J51" s="387">
        <f>SUM(J52:J55)</f>
        <v>0</v>
      </c>
      <c r="K51" s="387">
        <f>SUM(K52:K55)</f>
        <v>0</v>
      </c>
      <c r="L51" s="380">
        <f>SUM(L52:L55)</f>
        <v>0</v>
      </c>
      <c r="M51" s="380">
        <f t="shared" ref="M51:AJ51" si="18">SUM(M52:M55)</f>
        <v>0</v>
      </c>
      <c r="N51" s="380">
        <f t="shared" si="18"/>
        <v>0</v>
      </c>
      <c r="O51" s="380">
        <f t="shared" si="18"/>
        <v>0</v>
      </c>
      <c r="P51" s="380">
        <f t="shared" si="18"/>
        <v>0</v>
      </c>
      <c r="Q51" s="380">
        <f t="shared" si="18"/>
        <v>0</v>
      </c>
      <c r="R51" s="380">
        <f t="shared" si="18"/>
        <v>0</v>
      </c>
      <c r="S51" s="380">
        <f t="shared" si="18"/>
        <v>0</v>
      </c>
      <c r="T51" s="380">
        <f t="shared" si="18"/>
        <v>0</v>
      </c>
      <c r="U51" s="380">
        <f t="shared" si="18"/>
        <v>0</v>
      </c>
      <c r="V51" s="380">
        <f t="shared" si="18"/>
        <v>0</v>
      </c>
      <c r="W51" s="380">
        <f t="shared" si="18"/>
        <v>0</v>
      </c>
      <c r="X51" s="380">
        <f t="shared" si="18"/>
        <v>0</v>
      </c>
      <c r="Y51" s="380">
        <f t="shared" si="18"/>
        <v>0</v>
      </c>
      <c r="Z51" s="380">
        <f t="shared" si="18"/>
        <v>0</v>
      </c>
      <c r="AA51" s="380">
        <f t="shared" si="18"/>
        <v>0</v>
      </c>
      <c r="AB51" s="380">
        <f t="shared" si="18"/>
        <v>0</v>
      </c>
      <c r="AC51" s="380">
        <f t="shared" si="18"/>
        <v>0</v>
      </c>
      <c r="AD51" s="380">
        <f t="shared" si="18"/>
        <v>0</v>
      </c>
      <c r="AE51" s="380">
        <f t="shared" si="18"/>
        <v>0</v>
      </c>
      <c r="AF51" s="380">
        <f t="shared" si="18"/>
        <v>0</v>
      </c>
      <c r="AG51" s="380">
        <f t="shared" si="18"/>
        <v>0</v>
      </c>
      <c r="AH51" s="380">
        <f t="shared" si="18"/>
        <v>0</v>
      </c>
      <c r="AI51" s="380">
        <f t="shared" si="18"/>
        <v>0</v>
      </c>
      <c r="AJ51" s="398">
        <f t="shared" si="18"/>
        <v>0</v>
      </c>
    </row>
    <row r="52" spans="1:36" x14ac:dyDescent="0.2">
      <c r="A52" s="200"/>
      <c r="B52" s="274" t="s">
        <v>123</v>
      </c>
      <c r="C52" s="257"/>
      <c r="D52" s="257"/>
      <c r="E52" s="257"/>
      <c r="F52" s="259" t="s">
        <v>75</v>
      </c>
      <c r="G52" s="259">
        <v>2</v>
      </c>
      <c r="H52" s="378"/>
      <c r="I52" s="387"/>
      <c r="J52" s="387"/>
      <c r="K52" s="387"/>
      <c r="L52" s="396">
        <v>0</v>
      </c>
      <c r="M52" s="396">
        <v>0</v>
      </c>
      <c r="N52" s="396">
        <v>0</v>
      </c>
      <c r="O52" s="396">
        <v>0</v>
      </c>
      <c r="P52" s="396">
        <v>0</v>
      </c>
      <c r="Q52" s="396">
        <v>0</v>
      </c>
      <c r="R52" s="396">
        <v>0</v>
      </c>
      <c r="S52" s="396">
        <v>0</v>
      </c>
      <c r="T52" s="396">
        <v>0</v>
      </c>
      <c r="U52" s="396">
        <v>0</v>
      </c>
      <c r="V52" s="396">
        <v>0</v>
      </c>
      <c r="W52" s="396">
        <v>0</v>
      </c>
      <c r="X52" s="396">
        <v>0</v>
      </c>
      <c r="Y52" s="396">
        <v>0</v>
      </c>
      <c r="Z52" s="396">
        <v>0</v>
      </c>
      <c r="AA52" s="396">
        <v>0</v>
      </c>
      <c r="AB52" s="396">
        <v>0</v>
      </c>
      <c r="AC52" s="396">
        <v>0</v>
      </c>
      <c r="AD52" s="396">
        <v>0</v>
      </c>
      <c r="AE52" s="396">
        <v>0</v>
      </c>
      <c r="AF52" s="396">
        <v>0</v>
      </c>
      <c r="AG52" s="396">
        <v>0</v>
      </c>
      <c r="AH52" s="396">
        <v>0</v>
      </c>
      <c r="AI52" s="396">
        <v>0</v>
      </c>
      <c r="AJ52" s="396">
        <v>0</v>
      </c>
    </row>
    <row r="53" spans="1:36" x14ac:dyDescent="0.2">
      <c r="A53" s="200"/>
      <c r="B53" s="274"/>
      <c r="C53" s="257"/>
      <c r="D53" s="257"/>
      <c r="E53" s="257"/>
      <c r="F53" s="259"/>
      <c r="G53" s="266"/>
      <c r="H53" s="375"/>
      <c r="I53" s="387"/>
      <c r="J53" s="387"/>
      <c r="K53" s="493"/>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416"/>
      <c r="AI53" s="416"/>
      <c r="AJ53" s="472"/>
    </row>
    <row r="54" spans="1:36" x14ac:dyDescent="0.2">
      <c r="A54" s="200"/>
      <c r="B54" s="274"/>
      <c r="C54" s="257"/>
      <c r="D54" s="257"/>
      <c r="E54" s="257"/>
      <c r="F54" s="259"/>
      <c r="G54" s="266"/>
      <c r="H54" s="375"/>
      <c r="I54" s="387"/>
      <c r="J54" s="387"/>
      <c r="K54" s="493"/>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416"/>
      <c r="AJ54" s="472"/>
    </row>
    <row r="55" spans="1:36" x14ac:dyDescent="0.2">
      <c r="A55" s="200"/>
      <c r="B55" s="482" t="s">
        <v>123</v>
      </c>
      <c r="C55" s="389" t="s">
        <v>589</v>
      </c>
      <c r="D55" s="390" t="s">
        <v>123</v>
      </c>
      <c r="E55" s="390"/>
      <c r="F55" s="317" t="s">
        <v>123</v>
      </c>
      <c r="G55" s="391"/>
      <c r="H55" s="392" t="s">
        <v>123</v>
      </c>
      <c r="I55" s="584" t="s">
        <v>123</v>
      </c>
      <c r="J55" s="584" t="s">
        <v>123</v>
      </c>
      <c r="K55" s="393" t="s">
        <v>123</v>
      </c>
      <c r="L55" s="391" t="s">
        <v>123</v>
      </c>
      <c r="M55" s="391" t="s">
        <v>123</v>
      </c>
      <c r="N55" s="391" t="s">
        <v>123</v>
      </c>
      <c r="O55" s="391" t="s">
        <v>123</v>
      </c>
      <c r="P55" s="391" t="s">
        <v>123</v>
      </c>
      <c r="Q55" s="391" t="s">
        <v>123</v>
      </c>
      <c r="R55" s="391" t="s">
        <v>123</v>
      </c>
      <c r="S55" s="391" t="s">
        <v>123</v>
      </c>
      <c r="T55" s="391" t="s">
        <v>123</v>
      </c>
      <c r="U55" s="391" t="s">
        <v>123</v>
      </c>
      <c r="V55" s="391" t="s">
        <v>123</v>
      </c>
      <c r="W55" s="391" t="s">
        <v>123</v>
      </c>
      <c r="X55" s="391" t="s">
        <v>123</v>
      </c>
      <c r="Y55" s="391" t="s">
        <v>123</v>
      </c>
      <c r="Z55" s="391" t="s">
        <v>123</v>
      </c>
      <c r="AA55" s="391" t="s">
        <v>123</v>
      </c>
      <c r="AB55" s="391" t="s">
        <v>123</v>
      </c>
      <c r="AC55" s="391" t="s">
        <v>123</v>
      </c>
      <c r="AD55" s="391" t="s">
        <v>123</v>
      </c>
      <c r="AE55" s="391" t="s">
        <v>123</v>
      </c>
      <c r="AF55" s="391" t="s">
        <v>123</v>
      </c>
      <c r="AG55" s="391" t="s">
        <v>123</v>
      </c>
      <c r="AH55" s="391" t="s">
        <v>123</v>
      </c>
      <c r="AI55" s="391" t="s">
        <v>123</v>
      </c>
      <c r="AJ55" s="438" t="s">
        <v>123</v>
      </c>
    </row>
    <row r="56" spans="1:36" ht="25.5" x14ac:dyDescent="0.2">
      <c r="A56" s="200"/>
      <c r="B56" s="273">
        <f>B51+0.1</f>
        <v>61.300000000000004</v>
      </c>
      <c r="C56" s="589" t="s">
        <v>607</v>
      </c>
      <c r="D56" s="586" t="s">
        <v>123</v>
      </c>
      <c r="E56" s="586"/>
      <c r="F56" s="261" t="s">
        <v>75</v>
      </c>
      <c r="G56" s="261">
        <v>2</v>
      </c>
      <c r="H56" s="378">
        <f>SUM(H57:H60)</f>
        <v>0</v>
      </c>
      <c r="I56" s="387">
        <f>SUM(I57:I60)</f>
        <v>0</v>
      </c>
      <c r="J56" s="387">
        <f>SUM(J57:J60)</f>
        <v>0</v>
      </c>
      <c r="K56" s="387">
        <f>SUM(K57:K60)</f>
        <v>0</v>
      </c>
      <c r="L56" s="380">
        <f>SUM(L57:L60)</f>
        <v>0.57911784720836579</v>
      </c>
      <c r="M56" s="380">
        <f t="shared" ref="M56:AJ56" si="19">SUM(M57:M60)</f>
        <v>1.1706855879202891</v>
      </c>
      <c r="N56" s="380">
        <f t="shared" si="19"/>
        <v>1.773546607560931</v>
      </c>
      <c r="O56" s="380">
        <f t="shared" si="19"/>
        <v>2.3866090555770825</v>
      </c>
      <c r="P56" s="380">
        <f t="shared" si="19"/>
        <v>3.0093876553293484</v>
      </c>
      <c r="Q56" s="380">
        <f t="shared" si="19"/>
        <v>3.8124225285528581</v>
      </c>
      <c r="R56" s="380">
        <f t="shared" si="19"/>
        <v>4.6161955798005749</v>
      </c>
      <c r="S56" s="380">
        <f t="shared" si="19"/>
        <v>5.4200215911134961</v>
      </c>
      <c r="T56" s="380">
        <f t="shared" si="19"/>
        <v>6.2249280889812439</v>
      </c>
      <c r="U56" s="380">
        <f t="shared" si="19"/>
        <v>7.0305577182849675</v>
      </c>
      <c r="V56" s="380">
        <f t="shared" si="19"/>
        <v>7.8327341022514076</v>
      </c>
      <c r="W56" s="380">
        <f t="shared" si="19"/>
        <v>8.6347523922908493</v>
      </c>
      <c r="X56" s="380">
        <f t="shared" si="19"/>
        <v>9.4361872362995598</v>
      </c>
      <c r="Y56" s="380">
        <f t="shared" si="19"/>
        <v>10.236691283148431</v>
      </c>
      <c r="Z56" s="380">
        <f t="shared" si="19"/>
        <v>11.035822999489127</v>
      </c>
      <c r="AA56" s="380">
        <f t="shared" si="19"/>
        <v>11.833451262323422</v>
      </c>
      <c r="AB56" s="380">
        <f t="shared" si="19"/>
        <v>12.629359561633635</v>
      </c>
      <c r="AC56" s="380">
        <f t="shared" si="19"/>
        <v>13.423442812560936</v>
      </c>
      <c r="AD56" s="380">
        <f t="shared" si="19"/>
        <v>14.215216177500238</v>
      </c>
      <c r="AE56" s="380">
        <f t="shared" si="19"/>
        <v>15.004415725952297</v>
      </c>
      <c r="AF56" s="380">
        <f t="shared" si="19"/>
        <v>15.790752752493219</v>
      </c>
      <c r="AG56" s="380">
        <f t="shared" si="19"/>
        <v>16.573889794302772</v>
      </c>
      <c r="AH56" s="380">
        <f t="shared" si="19"/>
        <v>17.35342220768058</v>
      </c>
      <c r="AI56" s="380">
        <f t="shared" si="19"/>
        <v>18.129268377730114</v>
      </c>
      <c r="AJ56" s="398">
        <f t="shared" si="19"/>
        <v>18.013326016640534</v>
      </c>
    </row>
    <row r="57" spans="1:36" x14ac:dyDescent="0.2">
      <c r="A57" s="200"/>
      <c r="B57" s="275"/>
      <c r="C57" s="257" t="s">
        <v>822</v>
      </c>
      <c r="D57" s="257" t="s">
        <v>823</v>
      </c>
      <c r="E57" s="257"/>
      <c r="F57" s="259" t="s">
        <v>75</v>
      </c>
      <c r="G57" s="259">
        <v>2</v>
      </c>
      <c r="H57" s="378"/>
      <c r="I57" s="387"/>
      <c r="J57" s="387"/>
      <c r="K57" s="387"/>
      <c r="L57" s="396">
        <v>0.71672524728538745</v>
      </c>
      <c r="M57" s="396">
        <v>1.4607851352664727</v>
      </c>
      <c r="N57" s="396">
        <v>2.2316463164304374</v>
      </c>
      <c r="O57" s="396">
        <v>3.0282460352378791</v>
      </c>
      <c r="P57" s="396">
        <v>3.8503819740618481</v>
      </c>
      <c r="Q57" s="396">
        <v>4.6834777767254518</v>
      </c>
      <c r="R57" s="396">
        <v>5.5165104691758753</v>
      </c>
      <c r="S57" s="396">
        <v>6.3481370003696123</v>
      </c>
      <c r="T57" s="396">
        <v>7.1804330961790672</v>
      </c>
      <c r="U57" s="396">
        <v>8.0127136500190215</v>
      </c>
      <c r="V57" s="396">
        <v>8.8407512988693373</v>
      </c>
      <c r="W57" s="396">
        <v>9.667909398124511</v>
      </c>
      <c r="X57" s="396">
        <v>10.493739346178206</v>
      </c>
      <c r="Y57" s="396">
        <v>11.317826357721824</v>
      </c>
      <c r="Z57" s="396">
        <v>12.139617911726827</v>
      </c>
      <c r="AA57" s="396">
        <v>12.959098859105307</v>
      </c>
      <c r="AB57" s="396">
        <v>13.776094833479096</v>
      </c>
      <c r="AC57" s="396">
        <v>14.590665612957824</v>
      </c>
      <c r="AD57" s="396">
        <v>15.402119288990241</v>
      </c>
      <c r="AE57" s="396">
        <v>16.210214576452859</v>
      </c>
      <c r="AF57" s="396">
        <v>17.014667055736446</v>
      </c>
      <c r="AG57" s="396">
        <v>17.815099046917599</v>
      </c>
      <c r="AH57" s="396">
        <v>18.61100023230539</v>
      </c>
      <c r="AI57" s="396">
        <v>19.402510204688248</v>
      </c>
      <c r="AJ57" s="437">
        <v>19.294985381993865</v>
      </c>
    </row>
    <row r="58" spans="1:36" x14ac:dyDescent="0.2">
      <c r="A58" s="200"/>
      <c r="B58" s="274"/>
      <c r="C58" s="257" t="s">
        <v>808</v>
      </c>
      <c r="D58" s="257" t="s">
        <v>809</v>
      </c>
      <c r="E58" s="257"/>
      <c r="F58" s="259"/>
      <c r="G58" s="266"/>
      <c r="H58" s="375"/>
      <c r="I58" s="387"/>
      <c r="J58" s="387"/>
      <c r="K58" s="493"/>
      <c r="L58" s="416">
        <v>-0.13760740007702169</v>
      </c>
      <c r="M58" s="416">
        <v>-0.29009954734618371</v>
      </c>
      <c r="N58" s="416">
        <v>-0.45809970886950646</v>
      </c>
      <c r="O58" s="416">
        <v>-0.64163697966079658</v>
      </c>
      <c r="P58" s="416">
        <v>-0.84099431873249986</v>
      </c>
      <c r="Q58" s="416">
        <v>-0.87105524817259372</v>
      </c>
      <c r="R58" s="416">
        <v>-0.90031488937530013</v>
      </c>
      <c r="S58" s="416">
        <v>-0.92811540925611624</v>
      </c>
      <c r="T58" s="416">
        <v>-0.95550500719782316</v>
      </c>
      <c r="U58" s="416">
        <v>-0.9821559317340538</v>
      </c>
      <c r="V58" s="416">
        <v>-1.0080171966179297</v>
      </c>
      <c r="W58" s="416">
        <v>-1.0331570058336617</v>
      </c>
      <c r="X58" s="416">
        <v>-1.0575521098786451</v>
      </c>
      <c r="Y58" s="416">
        <v>-1.0811350745733934</v>
      </c>
      <c r="Z58" s="416">
        <v>-1.1037949122377002</v>
      </c>
      <c r="AA58" s="416">
        <v>-1.1256475967818855</v>
      </c>
      <c r="AB58" s="416">
        <v>-1.1467352718454609</v>
      </c>
      <c r="AC58" s="416">
        <v>-1.1672228003968885</v>
      </c>
      <c r="AD58" s="416">
        <v>-1.1869031114900019</v>
      </c>
      <c r="AE58" s="416">
        <v>-1.2057988505005617</v>
      </c>
      <c r="AF58" s="416">
        <v>-1.2239143032432267</v>
      </c>
      <c r="AG58" s="416">
        <v>-1.241209252614826</v>
      </c>
      <c r="AH58" s="416">
        <v>-1.2575780246248109</v>
      </c>
      <c r="AI58" s="416">
        <v>-1.2732418269581358</v>
      </c>
      <c r="AJ58" s="472">
        <v>-1.2816593653533304</v>
      </c>
    </row>
    <row r="59" spans="1:36" x14ac:dyDescent="0.2">
      <c r="A59" s="200"/>
      <c r="B59" s="274"/>
      <c r="C59" s="257"/>
      <c r="D59" s="257"/>
      <c r="E59" s="257"/>
      <c r="F59" s="259"/>
      <c r="G59" s="266"/>
      <c r="H59" s="375"/>
      <c r="I59" s="387"/>
      <c r="J59" s="387"/>
      <c r="K59" s="493"/>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416"/>
      <c r="AJ59" s="472"/>
    </row>
    <row r="60" spans="1:36" x14ac:dyDescent="0.2">
      <c r="A60" s="200"/>
      <c r="B60" s="482" t="s">
        <v>123</v>
      </c>
      <c r="C60" s="389" t="s">
        <v>589</v>
      </c>
      <c r="D60" s="390" t="s">
        <v>123</v>
      </c>
      <c r="E60" s="390"/>
      <c r="F60" s="317" t="s">
        <v>123</v>
      </c>
      <c r="G60" s="391"/>
      <c r="H60" s="392" t="s">
        <v>123</v>
      </c>
      <c r="I60" s="584" t="s">
        <v>123</v>
      </c>
      <c r="J60" s="584" t="s">
        <v>123</v>
      </c>
      <c r="K60" s="393" t="s">
        <v>123</v>
      </c>
      <c r="L60" s="391" t="s">
        <v>123</v>
      </c>
      <c r="M60" s="391" t="s">
        <v>123</v>
      </c>
      <c r="N60" s="391" t="s">
        <v>123</v>
      </c>
      <c r="O60" s="391" t="s">
        <v>123</v>
      </c>
      <c r="P60" s="391" t="s">
        <v>123</v>
      </c>
      <c r="Q60" s="391" t="s">
        <v>123</v>
      </c>
      <c r="R60" s="391" t="s">
        <v>123</v>
      </c>
      <c r="S60" s="391" t="s">
        <v>123</v>
      </c>
      <c r="T60" s="391" t="s">
        <v>123</v>
      </c>
      <c r="U60" s="391" t="s">
        <v>123</v>
      </c>
      <c r="V60" s="391" t="s">
        <v>123</v>
      </c>
      <c r="W60" s="391" t="s">
        <v>123</v>
      </c>
      <c r="X60" s="391" t="s">
        <v>123</v>
      </c>
      <c r="Y60" s="391" t="s">
        <v>123</v>
      </c>
      <c r="Z60" s="391" t="s">
        <v>123</v>
      </c>
      <c r="AA60" s="391" t="s">
        <v>123</v>
      </c>
      <c r="AB60" s="391" t="s">
        <v>123</v>
      </c>
      <c r="AC60" s="391" t="s">
        <v>123</v>
      </c>
      <c r="AD60" s="391" t="s">
        <v>123</v>
      </c>
      <c r="AE60" s="391" t="s">
        <v>123</v>
      </c>
      <c r="AF60" s="391" t="s">
        <v>123</v>
      </c>
      <c r="AG60" s="391" t="s">
        <v>123</v>
      </c>
      <c r="AH60" s="391" t="s">
        <v>123</v>
      </c>
      <c r="AI60" s="391" t="s">
        <v>123</v>
      </c>
      <c r="AJ60" s="438" t="s">
        <v>123</v>
      </c>
    </row>
    <row r="61" spans="1:36" ht="25.5" x14ac:dyDescent="0.2">
      <c r="A61" s="200"/>
      <c r="B61" s="273">
        <f>B56+0.1</f>
        <v>61.400000000000006</v>
      </c>
      <c r="C61" s="589" t="s">
        <v>608</v>
      </c>
      <c r="D61" s="586" t="s">
        <v>123</v>
      </c>
      <c r="E61" s="586"/>
      <c r="F61" s="261" t="s">
        <v>75</v>
      </c>
      <c r="G61" s="261">
        <v>2</v>
      </c>
      <c r="H61" s="378">
        <f t="shared" ref="H61:AJ61" si="20">SUM(H62:H65)</f>
        <v>0</v>
      </c>
      <c r="I61" s="387">
        <f t="shared" si="20"/>
        <v>0</v>
      </c>
      <c r="J61" s="387">
        <f t="shared" si="20"/>
        <v>0</v>
      </c>
      <c r="K61" s="387">
        <f t="shared" si="20"/>
        <v>0</v>
      </c>
      <c r="L61" s="380">
        <f t="shared" si="20"/>
        <v>-1.0074267734493247</v>
      </c>
      <c r="M61" s="380">
        <f t="shared" si="20"/>
        <v>-2.032107621525526</v>
      </c>
      <c r="N61" s="380">
        <f t="shared" si="20"/>
        <v>-3.0747164458565379</v>
      </c>
      <c r="O61" s="380">
        <f t="shared" si="20"/>
        <v>-4.1356467061922331</v>
      </c>
      <c r="P61" s="380">
        <f t="shared" si="20"/>
        <v>-5.2151475716120359</v>
      </c>
      <c r="Q61" s="380">
        <f t="shared" si="20"/>
        <v>-6.1259335998946227</v>
      </c>
      <c r="R61" s="380">
        <f t="shared" si="20"/>
        <v>-7.0380642706320486</v>
      </c>
      <c r="S61" s="380">
        <f t="shared" si="20"/>
        <v>-7.9508655776771349</v>
      </c>
      <c r="T61" s="380">
        <f t="shared" si="20"/>
        <v>-8.8653767178572593</v>
      </c>
      <c r="U61" s="380">
        <f t="shared" si="20"/>
        <v>-9.7812524865216801</v>
      </c>
      <c r="V61" s="380">
        <f t="shared" si="20"/>
        <v>-10.693610651680444</v>
      </c>
      <c r="W61" s="380">
        <f t="shared" si="20"/>
        <v>-11.606075333606341</v>
      </c>
      <c r="X61" s="380">
        <f t="shared" si="20"/>
        <v>-12.5183589720572</v>
      </c>
      <c r="Y61" s="380">
        <f t="shared" si="20"/>
        <v>-13.430069847035114</v>
      </c>
      <c r="Z61" s="380">
        <f t="shared" si="20"/>
        <v>-14.340709415770633</v>
      </c>
      <c r="AA61" s="380">
        <f t="shared" si="20"/>
        <v>-15.250107556393743</v>
      </c>
      <c r="AB61" s="380">
        <f t="shared" si="20"/>
        <v>-16.158005267202725</v>
      </c>
      <c r="AC61" s="380">
        <f t="shared" si="20"/>
        <v>-17.064251487695955</v>
      </c>
      <c r="AD61" s="380">
        <f t="shared" si="20"/>
        <v>-17.968311969469042</v>
      </c>
      <c r="AE61" s="380">
        <f t="shared" si="20"/>
        <v>-18.869870028724144</v>
      </c>
      <c r="AF61" s="380">
        <f t="shared" si="20"/>
        <v>-19.768581004224828</v>
      </c>
      <c r="AG61" s="380">
        <f t="shared" si="20"/>
        <v>-20.664048465011973</v>
      </c>
      <c r="AH61" s="380">
        <f t="shared" si="20"/>
        <v>-21.555806029417354</v>
      </c>
      <c r="AI61" s="380">
        <f t="shared" si="20"/>
        <v>-22.443707870729419</v>
      </c>
      <c r="AJ61" s="398">
        <f t="shared" si="20"/>
        <v>-22.439585365024804</v>
      </c>
    </row>
    <row r="62" spans="1:36" x14ac:dyDescent="0.2">
      <c r="A62" s="200"/>
      <c r="B62" s="274" t="s">
        <v>123</v>
      </c>
      <c r="C62" s="257" t="s">
        <v>822</v>
      </c>
      <c r="D62" s="257" t="s">
        <v>823</v>
      </c>
      <c r="E62" s="257"/>
      <c r="F62" s="259" t="s">
        <v>75</v>
      </c>
      <c r="G62" s="259">
        <v>2</v>
      </c>
      <c r="H62" s="378"/>
      <c r="I62" s="387"/>
      <c r="J62" s="387"/>
      <c r="K62" s="387"/>
      <c r="L62" s="396">
        <v>-0.82160566301262172</v>
      </c>
      <c r="M62" s="396">
        <v>-1.6710946910958226</v>
      </c>
      <c r="N62" s="396">
        <v>-2.5479465838137729</v>
      </c>
      <c r="O62" s="396">
        <v>-3.4511121863672685</v>
      </c>
      <c r="P62" s="396">
        <v>-4.380403589566729</v>
      </c>
      <c r="Q62" s="396">
        <v>-5.3212505472894094</v>
      </c>
      <c r="R62" s="396">
        <v>-6.2626408592295419</v>
      </c>
      <c r="S62" s="396">
        <v>-7.2032426861554439</v>
      </c>
      <c r="T62" s="396">
        <v>-8.1451434242772756</v>
      </c>
      <c r="U62" s="396">
        <v>-9.0876701174779271</v>
      </c>
      <c r="V62" s="396">
        <v>-10.025889547520567</v>
      </c>
      <c r="W62" s="396">
        <v>-10.963494038662196</v>
      </c>
      <c r="X62" s="396">
        <v>-11.900172781158037</v>
      </c>
      <c r="Y62" s="396">
        <v>-12.835466620830699</v>
      </c>
      <c r="Z62" s="396">
        <v>-13.768766027230527</v>
      </c>
      <c r="AA62" s="396">
        <v>-14.700016852397821</v>
      </c>
      <c r="AB62" s="396">
        <v>-15.629002238270379</v>
      </c>
      <c r="AC62" s="396">
        <v>-16.555735987315035</v>
      </c>
      <c r="AD62" s="396">
        <v>-17.479476780181237</v>
      </c>
      <c r="AE62" s="396">
        <v>-18.399930578446899</v>
      </c>
      <c r="AF62" s="396">
        <v>-19.316757006690246</v>
      </c>
      <c r="AG62" s="396">
        <v>-20.229519416848991</v>
      </c>
      <c r="AH62" s="396">
        <v>-21.137645753264358</v>
      </c>
      <c r="AI62" s="396">
        <v>-22.041211396909748</v>
      </c>
      <c r="AJ62" s="437">
        <v>-22.045506429600326</v>
      </c>
    </row>
    <row r="63" spans="1:36" x14ac:dyDescent="0.2">
      <c r="A63" s="200"/>
      <c r="B63" s="274"/>
      <c r="C63" s="257" t="s">
        <v>808</v>
      </c>
      <c r="D63" s="257" t="s">
        <v>809</v>
      </c>
      <c r="E63" s="257"/>
      <c r="F63" s="259"/>
      <c r="G63" s="266"/>
      <c r="H63" s="375"/>
      <c r="I63" s="387"/>
      <c r="J63" s="387"/>
      <c r="K63" s="493"/>
      <c r="L63" s="416">
        <v>-0.18582111043670305</v>
      </c>
      <c r="M63" s="416">
        <v>-0.36101293042970339</v>
      </c>
      <c r="N63" s="416">
        <v>-0.52676986204276477</v>
      </c>
      <c r="O63" s="416">
        <v>-0.68453451982496438</v>
      </c>
      <c r="P63" s="416">
        <v>-0.8347439820453072</v>
      </c>
      <c r="Q63" s="416">
        <v>-0.80468305260521333</v>
      </c>
      <c r="R63" s="416">
        <v>-0.77542341140250692</v>
      </c>
      <c r="S63" s="416">
        <v>-0.74762289152169081</v>
      </c>
      <c r="T63" s="416">
        <v>-0.72023329357998389</v>
      </c>
      <c r="U63" s="416">
        <v>-0.69358236904375326</v>
      </c>
      <c r="V63" s="416">
        <v>-0.6677211041598774</v>
      </c>
      <c r="W63" s="416">
        <v>-0.64258129494414529</v>
      </c>
      <c r="X63" s="416">
        <v>-0.61818619089916205</v>
      </c>
      <c r="Y63" s="416">
        <v>-0.59460322620441375</v>
      </c>
      <c r="Z63" s="416">
        <v>-0.57194338854010685</v>
      </c>
      <c r="AA63" s="416">
        <v>-0.55009070399592142</v>
      </c>
      <c r="AB63" s="416">
        <v>-0.52900302893234608</v>
      </c>
      <c r="AC63" s="416">
        <v>-0.50851550038091864</v>
      </c>
      <c r="AD63" s="416">
        <v>-0.48883518928780506</v>
      </c>
      <c r="AE63" s="416">
        <v>-0.46993945027724549</v>
      </c>
      <c r="AF63" s="416">
        <v>-0.45182399753458047</v>
      </c>
      <c r="AG63" s="416">
        <v>-0.43452904816298105</v>
      </c>
      <c r="AH63" s="416">
        <v>-0.41816027615299606</v>
      </c>
      <c r="AI63" s="416">
        <v>-0.4024964738196713</v>
      </c>
      <c r="AJ63" s="472">
        <v>-0.39407893542447675</v>
      </c>
    </row>
    <row r="64" spans="1:36" x14ac:dyDescent="0.2">
      <c r="A64" s="200"/>
      <c r="B64" s="274"/>
      <c r="C64" s="257"/>
      <c r="D64" s="257"/>
      <c r="E64" s="257"/>
      <c r="F64" s="259"/>
      <c r="G64" s="266"/>
      <c r="H64" s="375"/>
      <c r="I64" s="387"/>
      <c r="J64" s="387"/>
      <c r="K64" s="493"/>
      <c r="L64" s="416"/>
      <c r="M64" s="416"/>
      <c r="N64" s="416"/>
      <c r="O64" s="416"/>
      <c r="P64" s="416"/>
      <c r="Q64" s="416"/>
      <c r="R64" s="416"/>
      <c r="S64" s="416"/>
      <c r="T64" s="416"/>
      <c r="U64" s="416"/>
      <c r="V64" s="416"/>
      <c r="W64" s="416"/>
      <c r="X64" s="416"/>
      <c r="Y64" s="416"/>
      <c r="Z64" s="416"/>
      <c r="AA64" s="416"/>
      <c r="AB64" s="416"/>
      <c r="AC64" s="416"/>
      <c r="AD64" s="416"/>
      <c r="AE64" s="416"/>
      <c r="AF64" s="416"/>
      <c r="AG64" s="416"/>
      <c r="AH64" s="416"/>
      <c r="AI64" s="416"/>
      <c r="AJ64" s="472"/>
    </row>
    <row r="65" spans="1:36" x14ac:dyDescent="0.2">
      <c r="A65" s="200"/>
      <c r="B65" s="482" t="s">
        <v>123</v>
      </c>
      <c r="C65" s="389" t="s">
        <v>589</v>
      </c>
      <c r="D65" s="390" t="s">
        <v>123</v>
      </c>
      <c r="E65" s="390"/>
      <c r="F65" s="317" t="s">
        <v>123</v>
      </c>
      <c r="G65" s="391"/>
      <c r="H65" s="392" t="s">
        <v>123</v>
      </c>
      <c r="I65" s="584" t="s">
        <v>123</v>
      </c>
      <c r="J65" s="584" t="s">
        <v>123</v>
      </c>
      <c r="K65" s="393" t="s">
        <v>123</v>
      </c>
      <c r="L65" s="391" t="s">
        <v>123</v>
      </c>
      <c r="M65" s="391" t="s">
        <v>123</v>
      </c>
      <c r="N65" s="391" t="s">
        <v>123</v>
      </c>
      <c r="O65" s="391" t="s">
        <v>123</v>
      </c>
      <c r="P65" s="391" t="s">
        <v>123</v>
      </c>
      <c r="Q65" s="391" t="s">
        <v>123</v>
      </c>
      <c r="R65" s="391" t="s">
        <v>123</v>
      </c>
      <c r="S65" s="391" t="s">
        <v>123</v>
      </c>
      <c r="T65" s="391" t="s">
        <v>123</v>
      </c>
      <c r="U65" s="391" t="s">
        <v>123</v>
      </c>
      <c r="V65" s="391" t="s">
        <v>123</v>
      </c>
      <c r="W65" s="391" t="s">
        <v>123</v>
      </c>
      <c r="X65" s="391" t="s">
        <v>123</v>
      </c>
      <c r="Y65" s="391" t="s">
        <v>123</v>
      </c>
      <c r="Z65" s="391" t="s">
        <v>123</v>
      </c>
      <c r="AA65" s="391" t="s">
        <v>123</v>
      </c>
      <c r="AB65" s="391" t="s">
        <v>123</v>
      </c>
      <c r="AC65" s="391" t="s">
        <v>123</v>
      </c>
      <c r="AD65" s="391" t="s">
        <v>123</v>
      </c>
      <c r="AE65" s="391" t="s">
        <v>123</v>
      </c>
      <c r="AF65" s="391" t="s">
        <v>123</v>
      </c>
      <c r="AG65" s="391" t="s">
        <v>123</v>
      </c>
      <c r="AH65" s="391" t="s">
        <v>123</v>
      </c>
      <c r="AI65" s="391" t="s">
        <v>123</v>
      </c>
      <c r="AJ65" s="438" t="s">
        <v>123</v>
      </c>
    </row>
    <row r="66" spans="1:36" x14ac:dyDescent="0.2">
      <c r="A66" s="200"/>
      <c r="B66" s="273">
        <f>B61+0.1</f>
        <v>61.500000000000007</v>
      </c>
      <c r="C66" s="589" t="s">
        <v>609</v>
      </c>
      <c r="D66" s="586" t="s">
        <v>123</v>
      </c>
      <c r="E66" s="586"/>
      <c r="F66" s="261" t="s">
        <v>75</v>
      </c>
      <c r="G66" s="261">
        <v>2</v>
      </c>
      <c r="H66" s="378">
        <f t="shared" ref="H66:AJ66" si="21">SUM(H67:H70)</f>
        <v>0</v>
      </c>
      <c r="I66" s="387">
        <f t="shared" si="21"/>
        <v>0</v>
      </c>
      <c r="J66" s="387">
        <f t="shared" si="21"/>
        <v>0</v>
      </c>
      <c r="K66" s="387">
        <f t="shared" si="21"/>
        <v>0</v>
      </c>
      <c r="L66" s="380">
        <f t="shared" si="21"/>
        <v>0</v>
      </c>
      <c r="M66" s="380">
        <f t="shared" si="21"/>
        <v>0</v>
      </c>
      <c r="N66" s="380">
        <f t="shared" si="21"/>
        <v>0</v>
      </c>
      <c r="O66" s="380">
        <f t="shared" si="21"/>
        <v>0</v>
      </c>
      <c r="P66" s="380">
        <f t="shared" si="21"/>
        <v>0</v>
      </c>
      <c r="Q66" s="380">
        <f t="shared" si="21"/>
        <v>0</v>
      </c>
      <c r="R66" s="380">
        <f t="shared" si="21"/>
        <v>0</v>
      </c>
      <c r="S66" s="380">
        <f t="shared" si="21"/>
        <v>0</v>
      </c>
      <c r="T66" s="380">
        <f t="shared" si="21"/>
        <v>0</v>
      </c>
      <c r="U66" s="380">
        <f t="shared" si="21"/>
        <v>0</v>
      </c>
      <c r="V66" s="380">
        <f t="shared" si="21"/>
        <v>0</v>
      </c>
      <c r="W66" s="380">
        <f t="shared" si="21"/>
        <v>0</v>
      </c>
      <c r="X66" s="380">
        <f t="shared" si="21"/>
        <v>0</v>
      </c>
      <c r="Y66" s="380">
        <f t="shared" si="21"/>
        <v>0</v>
      </c>
      <c r="Z66" s="380">
        <f t="shared" si="21"/>
        <v>0</v>
      </c>
      <c r="AA66" s="380">
        <f t="shared" si="21"/>
        <v>0</v>
      </c>
      <c r="AB66" s="380">
        <f t="shared" si="21"/>
        <v>0</v>
      </c>
      <c r="AC66" s="380">
        <f t="shared" si="21"/>
        <v>0</v>
      </c>
      <c r="AD66" s="380">
        <f t="shared" si="21"/>
        <v>0</v>
      </c>
      <c r="AE66" s="380">
        <f t="shared" si="21"/>
        <v>0</v>
      </c>
      <c r="AF66" s="380">
        <f t="shared" si="21"/>
        <v>0</v>
      </c>
      <c r="AG66" s="380">
        <f t="shared" si="21"/>
        <v>0</v>
      </c>
      <c r="AH66" s="380">
        <f t="shared" si="21"/>
        <v>0</v>
      </c>
      <c r="AI66" s="380">
        <f t="shared" si="21"/>
        <v>0</v>
      </c>
      <c r="AJ66" s="398">
        <f t="shared" si="21"/>
        <v>0</v>
      </c>
    </row>
    <row r="67" spans="1:36" x14ac:dyDescent="0.2">
      <c r="A67" s="200"/>
      <c r="B67" s="274" t="s">
        <v>123</v>
      </c>
      <c r="C67" s="257"/>
      <c r="D67" s="257"/>
      <c r="E67" s="257"/>
      <c r="F67" s="258" t="s">
        <v>75</v>
      </c>
      <c r="G67" s="258">
        <v>2</v>
      </c>
      <c r="H67" s="378"/>
      <c r="I67" s="387"/>
      <c r="J67" s="387"/>
      <c r="K67" s="387"/>
      <c r="L67" s="396">
        <v>0</v>
      </c>
      <c r="M67" s="396">
        <v>0</v>
      </c>
      <c r="N67" s="396">
        <v>0</v>
      </c>
      <c r="O67" s="396">
        <v>0</v>
      </c>
      <c r="P67" s="396">
        <v>0</v>
      </c>
      <c r="Q67" s="396">
        <v>0</v>
      </c>
      <c r="R67" s="396">
        <v>0</v>
      </c>
      <c r="S67" s="396">
        <v>0</v>
      </c>
      <c r="T67" s="396">
        <v>0</v>
      </c>
      <c r="U67" s="396">
        <v>0</v>
      </c>
      <c r="V67" s="396">
        <v>0</v>
      </c>
      <c r="W67" s="396">
        <v>0</v>
      </c>
      <c r="X67" s="396">
        <v>0</v>
      </c>
      <c r="Y67" s="396">
        <v>0</v>
      </c>
      <c r="Z67" s="396">
        <v>0</v>
      </c>
      <c r="AA67" s="396">
        <v>0</v>
      </c>
      <c r="AB67" s="396">
        <v>0</v>
      </c>
      <c r="AC67" s="396">
        <v>0</v>
      </c>
      <c r="AD67" s="396">
        <v>0</v>
      </c>
      <c r="AE67" s="396">
        <v>0</v>
      </c>
      <c r="AF67" s="396">
        <v>0</v>
      </c>
      <c r="AG67" s="396">
        <v>0</v>
      </c>
      <c r="AH67" s="396">
        <v>0</v>
      </c>
      <c r="AI67" s="396">
        <v>0</v>
      </c>
      <c r="AJ67" s="396">
        <v>0</v>
      </c>
    </row>
    <row r="68" spans="1:36" x14ac:dyDescent="0.2">
      <c r="A68" s="200"/>
      <c r="B68" s="274"/>
      <c r="C68" s="257"/>
      <c r="D68" s="257"/>
      <c r="E68" s="257"/>
      <c r="F68" s="258"/>
      <c r="G68" s="258"/>
      <c r="H68" s="375"/>
      <c r="I68" s="493"/>
      <c r="J68" s="493"/>
      <c r="K68" s="493"/>
      <c r="L68" s="416"/>
      <c r="M68" s="416"/>
      <c r="N68" s="416"/>
      <c r="O68" s="416"/>
      <c r="P68" s="416"/>
      <c r="Q68" s="416"/>
      <c r="R68" s="416"/>
      <c r="S68" s="416"/>
      <c r="T68" s="416"/>
      <c r="U68" s="416"/>
      <c r="V68" s="416"/>
      <c r="W68" s="416"/>
      <c r="X68" s="416"/>
      <c r="Y68" s="416"/>
      <c r="Z68" s="416"/>
      <c r="AA68" s="416"/>
      <c r="AB68" s="416"/>
      <c r="AC68" s="416"/>
      <c r="AD68" s="416"/>
      <c r="AE68" s="416"/>
      <c r="AF68" s="416"/>
      <c r="AG68" s="416"/>
      <c r="AH68" s="416"/>
      <c r="AI68" s="416"/>
      <c r="AJ68" s="472"/>
    </row>
    <row r="69" spans="1:36" x14ac:dyDescent="0.2">
      <c r="A69" s="200"/>
      <c r="B69" s="274"/>
      <c r="C69" s="257"/>
      <c r="D69" s="257"/>
      <c r="E69" s="257"/>
      <c r="F69" s="258"/>
      <c r="G69" s="258"/>
      <c r="H69" s="375"/>
      <c r="I69" s="493"/>
      <c r="J69" s="493"/>
      <c r="K69" s="493"/>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416"/>
      <c r="AJ69" s="472"/>
    </row>
    <row r="70" spans="1:36" x14ac:dyDescent="0.2">
      <c r="A70" s="200"/>
      <c r="B70" s="482" t="s">
        <v>123</v>
      </c>
      <c r="C70" s="389" t="s">
        <v>589</v>
      </c>
      <c r="D70" s="390" t="s">
        <v>123</v>
      </c>
      <c r="E70" s="390"/>
      <c r="F70" s="391" t="s">
        <v>123</v>
      </c>
      <c r="G70" s="391"/>
      <c r="H70" s="392" t="s">
        <v>123</v>
      </c>
      <c r="I70" s="393" t="s">
        <v>123</v>
      </c>
      <c r="J70" s="393" t="s">
        <v>123</v>
      </c>
      <c r="K70" s="393" t="s">
        <v>123</v>
      </c>
      <c r="L70" s="391" t="s">
        <v>123</v>
      </c>
      <c r="M70" s="391" t="s">
        <v>123</v>
      </c>
      <c r="N70" s="391" t="s">
        <v>123</v>
      </c>
      <c r="O70" s="391" t="s">
        <v>123</v>
      </c>
      <c r="P70" s="391" t="s">
        <v>123</v>
      </c>
      <c r="Q70" s="391" t="s">
        <v>123</v>
      </c>
      <c r="R70" s="391" t="s">
        <v>123</v>
      </c>
      <c r="S70" s="391" t="s">
        <v>123</v>
      </c>
      <c r="T70" s="391" t="s">
        <v>123</v>
      </c>
      <c r="U70" s="391" t="s">
        <v>123</v>
      </c>
      <c r="V70" s="391" t="s">
        <v>123</v>
      </c>
      <c r="W70" s="391" t="s">
        <v>123</v>
      </c>
      <c r="X70" s="391" t="s">
        <v>123</v>
      </c>
      <c r="Y70" s="391" t="s">
        <v>123</v>
      </c>
      <c r="Z70" s="391" t="s">
        <v>123</v>
      </c>
      <c r="AA70" s="391" t="s">
        <v>123</v>
      </c>
      <c r="AB70" s="391" t="s">
        <v>123</v>
      </c>
      <c r="AC70" s="391" t="s">
        <v>123</v>
      </c>
      <c r="AD70" s="391" t="s">
        <v>123</v>
      </c>
      <c r="AE70" s="391" t="s">
        <v>123</v>
      </c>
      <c r="AF70" s="391" t="s">
        <v>123</v>
      </c>
      <c r="AG70" s="391" t="s">
        <v>123</v>
      </c>
      <c r="AH70" s="391" t="s">
        <v>123</v>
      </c>
      <c r="AI70" s="391" t="s">
        <v>123</v>
      </c>
      <c r="AJ70" s="438" t="s">
        <v>123</v>
      </c>
    </row>
    <row r="71" spans="1:36" ht="25.5" x14ac:dyDescent="0.2">
      <c r="A71" s="260"/>
      <c r="B71" s="273">
        <f>B66+0.1</f>
        <v>61.600000000000009</v>
      </c>
      <c r="C71" s="590" t="s">
        <v>610</v>
      </c>
      <c r="D71" s="591"/>
      <c r="E71" s="757"/>
      <c r="F71" s="592" t="s">
        <v>611</v>
      </c>
      <c r="G71" s="592">
        <v>2</v>
      </c>
      <c r="H71" s="378">
        <f t="shared" ref="H71:AJ71" si="22">SUM(H72:H75)</f>
        <v>0</v>
      </c>
      <c r="I71" s="387">
        <f t="shared" si="22"/>
        <v>0</v>
      </c>
      <c r="J71" s="387">
        <f t="shared" si="22"/>
        <v>0</v>
      </c>
      <c r="K71" s="387">
        <f t="shared" si="22"/>
        <v>0</v>
      </c>
      <c r="L71" s="380">
        <f t="shared" si="22"/>
        <v>-5.1590834826575879E-2</v>
      </c>
      <c r="M71" s="380">
        <f t="shared" si="22"/>
        <v>-0.10426057233957114</v>
      </c>
      <c r="N71" s="380">
        <f t="shared" si="22"/>
        <v>-0.15800921253898531</v>
      </c>
      <c r="O71" s="380">
        <f t="shared" si="22"/>
        <v>-0.2128367554248185</v>
      </c>
      <c r="P71" s="380">
        <f t="shared" si="22"/>
        <v>-0.26874320099707161</v>
      </c>
      <c r="Q71" s="380">
        <f t="shared" si="22"/>
        <v>-0.28155500095644692</v>
      </c>
      <c r="R71" s="380">
        <f t="shared" si="22"/>
        <v>-0.29456781383720504</v>
      </c>
      <c r="S71" s="380">
        <f t="shared" si="22"/>
        <v>-0.30778163963934235</v>
      </c>
      <c r="T71" s="380">
        <f t="shared" si="22"/>
        <v>-0.32119647836285975</v>
      </c>
      <c r="U71" s="380">
        <f t="shared" si="22"/>
        <v>-0.33481233000775812</v>
      </c>
      <c r="V71" s="380">
        <f t="shared" si="22"/>
        <v>-0.34862919457403335</v>
      </c>
      <c r="W71" s="380">
        <f t="shared" si="22"/>
        <v>-0.36264707206169194</v>
      </c>
      <c r="X71" s="380">
        <f t="shared" si="22"/>
        <v>-0.37686596247072945</v>
      </c>
      <c r="Y71" s="380">
        <f t="shared" si="22"/>
        <v>-0.39128586580114694</v>
      </c>
      <c r="Z71" s="380">
        <f t="shared" si="22"/>
        <v>-0.40590678205294572</v>
      </c>
      <c r="AA71" s="380">
        <f t="shared" si="22"/>
        <v>-0.42072871122612082</v>
      </c>
      <c r="AB71" s="380">
        <f t="shared" si="22"/>
        <v>-0.43575165332067978</v>
      </c>
      <c r="AC71" s="380">
        <f t="shared" si="22"/>
        <v>-0.45097560833661754</v>
      </c>
      <c r="AD71" s="380">
        <f t="shared" si="22"/>
        <v>-0.46640057627393516</v>
      </c>
      <c r="AE71" s="380">
        <f t="shared" si="22"/>
        <v>-0.48202655713263437</v>
      </c>
      <c r="AF71" s="380">
        <f t="shared" si="22"/>
        <v>-0.49785355091270939</v>
      </c>
      <c r="AG71" s="380">
        <f t="shared" si="22"/>
        <v>-0.51388155761416865</v>
      </c>
      <c r="AH71" s="380">
        <f t="shared" si="22"/>
        <v>-0.53011057723700672</v>
      </c>
      <c r="AI71" s="380">
        <f t="shared" si="22"/>
        <v>-0.54654060978122465</v>
      </c>
      <c r="AJ71" s="398">
        <f t="shared" si="22"/>
        <v>-0.56317165524682422</v>
      </c>
    </row>
    <row r="72" spans="1:36" x14ac:dyDescent="0.2">
      <c r="A72" s="260"/>
      <c r="B72" s="274" t="s">
        <v>123</v>
      </c>
      <c r="C72" s="257" t="s">
        <v>824</v>
      </c>
      <c r="D72" s="257" t="s">
        <v>825</v>
      </c>
      <c r="E72" s="257"/>
      <c r="F72" s="258" t="s">
        <v>75</v>
      </c>
      <c r="G72" s="258">
        <v>2</v>
      </c>
      <c r="H72" s="378"/>
      <c r="I72" s="387"/>
      <c r="J72" s="387"/>
      <c r="K72" s="387"/>
      <c r="L72" s="396">
        <v>-1.9599978198774782E-2</v>
      </c>
      <c r="M72" s="396">
        <v>-3.9609844494989818E-2</v>
      </c>
      <c r="N72" s="396">
        <v>-6.0029598888644932E-2</v>
      </c>
      <c r="O72" s="396">
        <v>-0.11385361989100973</v>
      </c>
      <c r="P72" s="396">
        <v>-0.16875654357979408</v>
      </c>
      <c r="Q72" s="396">
        <v>-0.1805648216557017</v>
      </c>
      <c r="R72" s="396">
        <v>-0.19257411265299113</v>
      </c>
      <c r="S72" s="396">
        <v>-0.20478441657166005</v>
      </c>
      <c r="T72" s="396">
        <v>-0.217195733411709</v>
      </c>
      <c r="U72" s="396">
        <v>-0.22980806317313868</v>
      </c>
      <c r="V72" s="396">
        <v>-0.24262140585594619</v>
      </c>
      <c r="W72" s="396">
        <v>-0.25563576146013606</v>
      </c>
      <c r="X72" s="396">
        <v>-0.26885112998570515</v>
      </c>
      <c r="Y72" s="396">
        <v>-0.28226751143265427</v>
      </c>
      <c r="Z72" s="396">
        <v>-0.29588490580098431</v>
      </c>
      <c r="AA72" s="396">
        <v>-0.30970331309069171</v>
      </c>
      <c r="AB72" s="396">
        <v>-0.32372273330178192</v>
      </c>
      <c r="AC72" s="396">
        <v>-0.33794316643425132</v>
      </c>
      <c r="AD72" s="396">
        <v>-0.35236461248810053</v>
      </c>
      <c r="AE72" s="396">
        <v>-0.36698707146333104</v>
      </c>
      <c r="AF72" s="396">
        <v>-0.3818105433599383</v>
      </c>
      <c r="AG72" s="396">
        <v>-0.39683502817792882</v>
      </c>
      <c r="AH72" s="396">
        <v>-0.41206052591729847</v>
      </c>
      <c r="AI72" s="396">
        <v>-0.42748703657804804</v>
      </c>
      <c r="AJ72" s="437">
        <v>-0.44311456016017892</v>
      </c>
    </row>
    <row r="73" spans="1:36" x14ac:dyDescent="0.2">
      <c r="A73" s="200"/>
      <c r="B73" s="274"/>
      <c r="C73" s="257" t="s">
        <v>826</v>
      </c>
      <c r="D73" s="257" t="s">
        <v>792</v>
      </c>
      <c r="E73" s="257"/>
      <c r="F73" s="258"/>
      <c r="G73" s="258"/>
      <c r="H73" s="375"/>
      <c r="I73" s="493"/>
      <c r="J73" s="493"/>
      <c r="K73" s="493"/>
      <c r="L73" s="416">
        <v>-3.1990856627801094E-2</v>
      </c>
      <c r="M73" s="416">
        <v>-6.4650727844581327E-2</v>
      </c>
      <c r="N73" s="416">
        <v>-9.7979613650340386E-2</v>
      </c>
      <c r="O73" s="416">
        <v>-9.8983135533808761E-2</v>
      </c>
      <c r="P73" s="416">
        <v>-9.9986657417277497E-2</v>
      </c>
      <c r="Q73" s="416">
        <v>-0.10099017930074522</v>
      </c>
      <c r="R73" s="416">
        <v>-0.10199370118421393</v>
      </c>
      <c r="S73" s="416">
        <v>-0.10299722306768233</v>
      </c>
      <c r="T73" s="416">
        <v>-0.10400074495115073</v>
      </c>
      <c r="U73" s="416">
        <v>-0.10500426683461947</v>
      </c>
      <c r="V73" s="416">
        <v>-0.10600778871808716</v>
      </c>
      <c r="W73" s="416">
        <v>-0.1070113106015559</v>
      </c>
      <c r="X73" s="416">
        <v>-0.1080148324850243</v>
      </c>
      <c r="Y73" s="416">
        <v>-0.10901835436849266</v>
      </c>
      <c r="Z73" s="416">
        <v>-0.1100218762519614</v>
      </c>
      <c r="AA73" s="416">
        <v>-0.11102539813542912</v>
      </c>
      <c r="AB73" s="416">
        <v>-0.11202892001889785</v>
      </c>
      <c r="AC73" s="416">
        <v>-0.11303244190236623</v>
      </c>
      <c r="AD73" s="416">
        <v>-0.11403596378583461</v>
      </c>
      <c r="AE73" s="416">
        <v>-0.11503948566930333</v>
      </c>
      <c r="AF73" s="416">
        <v>-0.11604300755277107</v>
      </c>
      <c r="AG73" s="416">
        <v>-0.11704652943623978</v>
      </c>
      <c r="AH73" s="416">
        <v>-0.11805005131970819</v>
      </c>
      <c r="AI73" s="416">
        <v>-0.11905357320317658</v>
      </c>
      <c r="AJ73" s="472">
        <v>-0.12005709508664533</v>
      </c>
    </row>
    <row r="74" spans="1:36" x14ac:dyDescent="0.2">
      <c r="A74" s="200"/>
      <c r="B74" s="274"/>
      <c r="C74" s="257"/>
      <c r="D74" s="257"/>
      <c r="E74" s="257"/>
      <c r="F74" s="258"/>
      <c r="G74" s="258"/>
      <c r="H74" s="375"/>
      <c r="I74" s="493"/>
      <c r="J74" s="493"/>
      <c r="K74" s="493"/>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416"/>
      <c r="AJ74" s="472"/>
    </row>
    <row r="75" spans="1:36" x14ac:dyDescent="0.2">
      <c r="A75" s="260"/>
      <c r="B75" s="482" t="s">
        <v>123</v>
      </c>
      <c r="C75" s="389" t="s">
        <v>589</v>
      </c>
      <c r="D75" s="390" t="s">
        <v>123</v>
      </c>
      <c r="E75" s="390"/>
      <c r="F75" s="391" t="s">
        <v>123</v>
      </c>
      <c r="G75" s="391"/>
      <c r="H75" s="392" t="s">
        <v>123</v>
      </c>
      <c r="I75" s="393" t="s">
        <v>123</v>
      </c>
      <c r="J75" s="393" t="s">
        <v>123</v>
      </c>
      <c r="K75" s="393" t="s">
        <v>123</v>
      </c>
      <c r="L75" s="391" t="s">
        <v>123</v>
      </c>
      <c r="M75" s="391" t="s">
        <v>123</v>
      </c>
      <c r="N75" s="391" t="s">
        <v>123</v>
      </c>
      <c r="O75" s="391" t="s">
        <v>123</v>
      </c>
      <c r="P75" s="391" t="s">
        <v>123</v>
      </c>
      <c r="Q75" s="391" t="s">
        <v>123</v>
      </c>
      <c r="R75" s="391" t="s">
        <v>123</v>
      </c>
      <c r="S75" s="391" t="s">
        <v>123</v>
      </c>
      <c r="T75" s="391" t="s">
        <v>123</v>
      </c>
      <c r="U75" s="391" t="s">
        <v>123</v>
      </c>
      <c r="V75" s="391" t="s">
        <v>123</v>
      </c>
      <c r="W75" s="391" t="s">
        <v>123</v>
      </c>
      <c r="X75" s="391" t="s">
        <v>123</v>
      </c>
      <c r="Y75" s="391" t="s">
        <v>123</v>
      </c>
      <c r="Z75" s="391" t="s">
        <v>123</v>
      </c>
      <c r="AA75" s="391" t="s">
        <v>123</v>
      </c>
      <c r="AB75" s="391" t="s">
        <v>123</v>
      </c>
      <c r="AC75" s="391" t="s">
        <v>123</v>
      </c>
      <c r="AD75" s="391" t="s">
        <v>123</v>
      </c>
      <c r="AE75" s="391" t="s">
        <v>123</v>
      </c>
      <c r="AF75" s="391" t="s">
        <v>123</v>
      </c>
      <c r="AG75" s="391" t="s">
        <v>123</v>
      </c>
      <c r="AH75" s="391" t="s">
        <v>123</v>
      </c>
      <c r="AI75" s="391" t="s">
        <v>123</v>
      </c>
      <c r="AJ75" s="438" t="s">
        <v>123</v>
      </c>
    </row>
    <row r="76" spans="1:36" ht="25.5" x14ac:dyDescent="0.2">
      <c r="A76" s="260"/>
      <c r="B76" s="273">
        <f>B71+0.1</f>
        <v>61.70000000000001</v>
      </c>
      <c r="C76" s="590" t="s">
        <v>612</v>
      </c>
      <c r="D76" s="591"/>
      <c r="E76" s="757"/>
      <c r="F76" s="592" t="s">
        <v>611</v>
      </c>
      <c r="G76" s="592">
        <v>2</v>
      </c>
      <c r="H76" s="378">
        <f t="shared" ref="H76:AJ76" si="23">SUM(H77:H80)</f>
        <v>0</v>
      </c>
      <c r="I76" s="387">
        <f t="shared" si="23"/>
        <v>0</v>
      </c>
      <c r="J76" s="387">
        <f t="shared" si="23"/>
        <v>0</v>
      </c>
      <c r="K76" s="387">
        <f t="shared" si="23"/>
        <v>0</v>
      </c>
      <c r="L76" s="380">
        <f t="shared" si="23"/>
        <v>-5.2322711135217737E-3</v>
      </c>
      <c r="M76" s="380">
        <f t="shared" si="23"/>
        <v>-1.0411761566055638E-2</v>
      </c>
      <c r="N76" s="380">
        <f t="shared" si="23"/>
        <v>-1.5538471357601596E-2</v>
      </c>
      <c r="O76" s="380">
        <f t="shared" si="23"/>
        <v>-2.0612400488159648E-2</v>
      </c>
      <c r="P76" s="380">
        <f t="shared" si="23"/>
        <v>-2.5633548957729783E-2</v>
      </c>
      <c r="Q76" s="380">
        <f t="shared" si="23"/>
        <v>-2.6451849934846422E-2</v>
      </c>
      <c r="R76" s="380">
        <f t="shared" si="23"/>
        <v>-2.7260317221685797E-2</v>
      </c>
      <c r="S76" s="380">
        <f t="shared" si="23"/>
        <v>-2.805895081824792E-2</v>
      </c>
      <c r="T76" s="380">
        <f t="shared" si="23"/>
        <v>-2.8847750724532772E-2</v>
      </c>
      <c r="U76" s="380">
        <f t="shared" si="23"/>
        <v>-2.9626716940540379E-2</v>
      </c>
      <c r="V76" s="380">
        <f t="shared" si="23"/>
        <v>-3.0395849466270712E-2</v>
      </c>
      <c r="W76" s="380">
        <f t="shared" si="23"/>
        <v>-3.1155148301723792E-2</v>
      </c>
      <c r="X76" s="380">
        <f t="shared" si="23"/>
        <v>-3.1904613446899613E-2</v>
      </c>
      <c r="Y76" s="380">
        <f t="shared" si="23"/>
        <v>-3.2644244901798167E-2</v>
      </c>
      <c r="Z76" s="380">
        <f t="shared" si="23"/>
        <v>-3.3374042666419468E-2</v>
      </c>
      <c r="AA76" s="380">
        <f t="shared" si="23"/>
        <v>-3.4094006740763509E-2</v>
      </c>
      <c r="AB76" s="380">
        <f t="shared" si="23"/>
        <v>-3.4804137124830284E-2</v>
      </c>
      <c r="AC76" s="380">
        <f t="shared" si="23"/>
        <v>-3.5504433818619799E-2</v>
      </c>
      <c r="AD76" s="380">
        <f t="shared" si="23"/>
        <v>-3.6194896822132054E-2</v>
      </c>
      <c r="AE76" s="380">
        <f t="shared" si="23"/>
        <v>-3.6875526135367119E-2</v>
      </c>
      <c r="AF76" s="380">
        <f t="shared" si="23"/>
        <v>-3.7543224388108865E-2</v>
      </c>
      <c r="AG76" s="380">
        <f t="shared" si="23"/>
        <v>-3.8200944337481044E-2</v>
      </c>
      <c r="AH76" s="380">
        <f t="shared" si="23"/>
        <v>-3.8848685983483636E-2</v>
      </c>
      <c r="AI76" s="380">
        <f t="shared" si="23"/>
        <v>-3.9486449326116661E-2</v>
      </c>
      <c r="AJ76" s="398">
        <f t="shared" si="23"/>
        <v>-4.0114234365380114E-2</v>
      </c>
    </row>
    <row r="77" spans="1:36" x14ac:dyDescent="0.2">
      <c r="A77" s="260"/>
      <c r="B77" s="274" t="s">
        <v>123</v>
      </c>
      <c r="C77" s="257" t="s">
        <v>824</v>
      </c>
      <c r="D77" s="257" t="s">
        <v>825</v>
      </c>
      <c r="E77" s="257">
        <v>0</v>
      </c>
      <c r="F77" s="258" t="s">
        <v>75</v>
      </c>
      <c r="G77" s="258">
        <v>2</v>
      </c>
      <c r="H77" s="378">
        <v>0</v>
      </c>
      <c r="I77" s="387">
        <v>0</v>
      </c>
      <c r="J77" s="387">
        <v>0</v>
      </c>
      <c r="K77" s="387">
        <v>0</v>
      </c>
      <c r="L77" s="396">
        <v>-1.9878026804535875E-3</v>
      </c>
      <c r="M77" s="396">
        <v>-3.9555533534496989E-3</v>
      </c>
      <c r="N77" s="396">
        <v>-5.9032520189883338E-3</v>
      </c>
      <c r="O77" s="396">
        <v>-1.1026274129842032E-2</v>
      </c>
      <c r="P77" s="396">
        <v>-1.6096515579707812E-2</v>
      </c>
      <c r="Q77" s="396">
        <v>-1.6963909537120101E-2</v>
      </c>
      <c r="R77" s="396">
        <v>-1.7821469804255124E-2</v>
      </c>
      <c r="S77" s="396">
        <v>-1.8669196381112894E-2</v>
      </c>
      <c r="T77" s="396">
        <v>-1.9507089267693397E-2</v>
      </c>
      <c r="U77" s="396">
        <v>-2.0335148463996647E-2</v>
      </c>
      <c r="V77" s="396">
        <v>-2.1153373970022631E-2</v>
      </c>
      <c r="W77" s="396">
        <v>-2.1961765785771359E-2</v>
      </c>
      <c r="X77" s="396">
        <v>-2.2760323911242823E-2</v>
      </c>
      <c r="Y77" s="396">
        <v>-2.3549048346437028E-2</v>
      </c>
      <c r="Z77" s="396">
        <v>-2.4327939091353973E-2</v>
      </c>
      <c r="AA77" s="396">
        <v>-2.5096996145993661E-2</v>
      </c>
      <c r="AB77" s="396">
        <v>-2.5856219510356084E-2</v>
      </c>
      <c r="AC77" s="396">
        <v>-2.6605609184441246E-2</v>
      </c>
      <c r="AD77" s="396">
        <v>-2.7345165168249152E-2</v>
      </c>
      <c r="AE77" s="396">
        <v>-2.8074887461779847E-2</v>
      </c>
      <c r="AF77" s="396">
        <v>-2.8792400650409819E-2</v>
      </c>
      <c r="AG77" s="396">
        <v>-2.9499935535670228E-2</v>
      </c>
      <c r="AH77" s="396">
        <v>-3.0197492117561051E-2</v>
      </c>
      <c r="AI77" s="396">
        <v>-3.0885070396082306E-2</v>
      </c>
      <c r="AJ77" s="437">
        <v>-3.1562670371233989E-2</v>
      </c>
    </row>
    <row r="78" spans="1:36" x14ac:dyDescent="0.2">
      <c r="A78" s="200"/>
      <c r="B78" s="274"/>
      <c r="C78" s="257" t="s">
        <v>826</v>
      </c>
      <c r="D78" s="257" t="s">
        <v>792</v>
      </c>
      <c r="E78" s="257">
        <v>0</v>
      </c>
      <c r="F78" s="258">
        <v>0</v>
      </c>
      <c r="G78" s="258">
        <v>0</v>
      </c>
      <c r="H78" s="375">
        <v>0</v>
      </c>
      <c r="I78" s="493">
        <v>0</v>
      </c>
      <c r="J78" s="493">
        <v>0</v>
      </c>
      <c r="K78" s="493">
        <v>0</v>
      </c>
      <c r="L78" s="416">
        <v>-3.2444684330681863E-3</v>
      </c>
      <c r="M78" s="416">
        <v>-6.4562082126059404E-3</v>
      </c>
      <c r="N78" s="416">
        <v>-9.6352193386132629E-3</v>
      </c>
      <c r="O78" s="416">
        <v>-9.5861263583176173E-3</v>
      </c>
      <c r="P78" s="416">
        <v>-9.5370333780219699E-3</v>
      </c>
      <c r="Q78" s="416">
        <v>-9.4879403977263209E-3</v>
      </c>
      <c r="R78" s="416">
        <v>-9.4388474174306736E-3</v>
      </c>
      <c r="S78" s="416">
        <v>-9.3897544371350262E-3</v>
      </c>
      <c r="T78" s="416">
        <v>-9.3406614568393772E-3</v>
      </c>
      <c r="U78" s="416">
        <v>-9.2915684765437316E-3</v>
      </c>
      <c r="V78" s="416">
        <v>-9.2424754962480826E-3</v>
      </c>
      <c r="W78" s="416">
        <v>-9.1933825159524352E-3</v>
      </c>
      <c r="X78" s="416">
        <v>-9.1442895356567879E-3</v>
      </c>
      <c r="Y78" s="416">
        <v>-9.0951965553611406E-3</v>
      </c>
      <c r="Z78" s="416">
        <v>-9.0461035750654933E-3</v>
      </c>
      <c r="AA78" s="416">
        <v>-8.997010594769846E-3</v>
      </c>
      <c r="AB78" s="416">
        <v>-8.9479176144741986E-3</v>
      </c>
      <c r="AC78" s="416">
        <v>-8.8988246341785513E-3</v>
      </c>
      <c r="AD78" s="416">
        <v>-8.8497316538829023E-3</v>
      </c>
      <c r="AE78" s="416">
        <v>-8.8006386735872723E-3</v>
      </c>
      <c r="AF78" s="416">
        <v>-8.7508237376990421E-3</v>
      </c>
      <c r="AG78" s="416">
        <v>-8.7010088018108136E-3</v>
      </c>
      <c r="AH78" s="416">
        <v>-8.6511938659225816E-3</v>
      </c>
      <c r="AI78" s="416">
        <v>-8.6013789300343532E-3</v>
      </c>
      <c r="AJ78" s="472">
        <v>-8.5515639941461229E-3</v>
      </c>
    </row>
    <row r="79" spans="1:36" x14ac:dyDescent="0.2">
      <c r="A79" s="200"/>
      <c r="B79" s="274"/>
      <c r="C79" s="257"/>
      <c r="D79" s="257"/>
      <c r="E79" s="257"/>
      <c r="F79" s="258"/>
      <c r="G79" s="258"/>
      <c r="H79" s="375"/>
      <c r="I79" s="493"/>
      <c r="J79" s="493"/>
      <c r="K79" s="493"/>
      <c r="L79" s="416"/>
      <c r="M79" s="416"/>
      <c r="N79" s="416"/>
      <c r="O79" s="416"/>
      <c r="P79" s="416"/>
      <c r="Q79" s="416"/>
      <c r="R79" s="416"/>
      <c r="S79" s="416"/>
      <c r="T79" s="416"/>
      <c r="U79" s="416"/>
      <c r="V79" s="416"/>
      <c r="W79" s="416"/>
      <c r="X79" s="416"/>
      <c r="Y79" s="416"/>
      <c r="Z79" s="416"/>
      <c r="AA79" s="416"/>
      <c r="AB79" s="416"/>
      <c r="AC79" s="416"/>
      <c r="AD79" s="416"/>
      <c r="AE79" s="416"/>
      <c r="AF79" s="416"/>
      <c r="AG79" s="416"/>
      <c r="AH79" s="416"/>
      <c r="AI79" s="416"/>
      <c r="AJ79" s="472"/>
    </row>
    <row r="80" spans="1:36" x14ac:dyDescent="0.2">
      <c r="A80" s="260"/>
      <c r="B80" s="482" t="s">
        <v>123</v>
      </c>
      <c r="C80" s="389" t="s">
        <v>589</v>
      </c>
      <c r="D80" s="390" t="s">
        <v>123</v>
      </c>
      <c r="E80" s="390"/>
      <c r="F80" s="391" t="s">
        <v>123</v>
      </c>
      <c r="G80" s="391"/>
      <c r="H80" s="392" t="s">
        <v>123</v>
      </c>
      <c r="I80" s="393" t="s">
        <v>123</v>
      </c>
      <c r="J80" s="393" t="s">
        <v>123</v>
      </c>
      <c r="K80" s="393" t="s">
        <v>123</v>
      </c>
      <c r="L80" s="391" t="s">
        <v>123</v>
      </c>
      <c r="M80" s="391" t="s">
        <v>123</v>
      </c>
      <c r="N80" s="391" t="s">
        <v>123</v>
      </c>
      <c r="O80" s="391" t="s">
        <v>123</v>
      </c>
      <c r="P80" s="391" t="s">
        <v>123</v>
      </c>
      <c r="Q80" s="391" t="s">
        <v>123</v>
      </c>
      <c r="R80" s="391" t="s">
        <v>123</v>
      </c>
      <c r="S80" s="391" t="s">
        <v>123</v>
      </c>
      <c r="T80" s="391" t="s">
        <v>123</v>
      </c>
      <c r="U80" s="391" t="s">
        <v>123</v>
      </c>
      <c r="V80" s="391" t="s">
        <v>123</v>
      </c>
      <c r="W80" s="391" t="s">
        <v>123</v>
      </c>
      <c r="X80" s="391" t="s">
        <v>123</v>
      </c>
      <c r="Y80" s="391" t="s">
        <v>123</v>
      </c>
      <c r="Z80" s="391" t="s">
        <v>123</v>
      </c>
      <c r="AA80" s="391" t="s">
        <v>123</v>
      </c>
      <c r="AB80" s="391" t="s">
        <v>123</v>
      </c>
      <c r="AC80" s="391" t="s">
        <v>123</v>
      </c>
      <c r="AD80" s="391" t="s">
        <v>123</v>
      </c>
      <c r="AE80" s="391" t="s">
        <v>123</v>
      </c>
      <c r="AF80" s="391" t="s">
        <v>123</v>
      </c>
      <c r="AG80" s="391" t="s">
        <v>123</v>
      </c>
      <c r="AH80" s="391" t="s">
        <v>123</v>
      </c>
      <c r="AI80" s="391" t="s">
        <v>123</v>
      </c>
      <c r="AJ80" s="438" t="s">
        <v>123</v>
      </c>
    </row>
    <row r="81" spans="1:36" ht="25.5" x14ac:dyDescent="0.2">
      <c r="A81" s="260"/>
      <c r="B81" s="273">
        <f>B76+0.1</f>
        <v>61.800000000000011</v>
      </c>
      <c r="C81" s="590" t="s">
        <v>613</v>
      </c>
      <c r="D81" s="591"/>
      <c r="E81" s="757"/>
      <c r="F81" s="592" t="s">
        <v>611</v>
      </c>
      <c r="G81" s="592">
        <v>2</v>
      </c>
      <c r="H81" s="378">
        <f t="shared" ref="H81:AJ81" si="24">SUM(H82:H85)</f>
        <v>0</v>
      </c>
      <c r="I81" s="387">
        <f t="shared" si="24"/>
        <v>0</v>
      </c>
      <c r="J81" s="387">
        <f t="shared" si="24"/>
        <v>0</v>
      </c>
      <c r="K81" s="387">
        <f t="shared" si="24"/>
        <v>0</v>
      </c>
      <c r="L81" s="380">
        <f t="shared" si="24"/>
        <v>-0.34513516615162843</v>
      </c>
      <c r="M81" s="380">
        <f t="shared" si="24"/>
        <v>-0.72688521763203662</v>
      </c>
      <c r="N81" s="380">
        <f t="shared" si="24"/>
        <v>-1.1454802661191299</v>
      </c>
      <c r="O81" s="380">
        <f t="shared" si="24"/>
        <v>-1.6008090763933489</v>
      </c>
      <c r="P81" s="380">
        <f t="shared" si="24"/>
        <v>-2.0917017547442742</v>
      </c>
      <c r="Q81" s="380">
        <f t="shared" si="24"/>
        <v>-2.2601839938441004</v>
      </c>
      <c r="R81" s="380">
        <f t="shared" si="24"/>
        <v>-2.4343748638022387</v>
      </c>
      <c r="S81" s="380">
        <f t="shared" si="24"/>
        <v>-2.6095747008595196</v>
      </c>
      <c r="T81" s="380">
        <f t="shared" si="24"/>
        <v>-2.791794598286212</v>
      </c>
      <c r="U81" s="380">
        <f t="shared" si="24"/>
        <v>-2.9786151321057397</v>
      </c>
      <c r="V81" s="380">
        <f t="shared" si="24"/>
        <v>-3.1697976634162583</v>
      </c>
      <c r="W81" s="380">
        <f t="shared" si="24"/>
        <v>-3.3658530563974538</v>
      </c>
      <c r="X81" s="380">
        <f t="shared" si="24"/>
        <v>-3.5666630559521968</v>
      </c>
      <c r="Y81" s="380">
        <f t="shared" si="24"/>
        <v>-3.7716806418249855</v>
      </c>
      <c r="Z81" s="380">
        <f t="shared" si="24"/>
        <v>-3.9797695200011898</v>
      </c>
      <c r="AA81" s="380">
        <f t="shared" si="24"/>
        <v>-4.1917504664087053</v>
      </c>
      <c r="AB81" s="380">
        <f t="shared" si="24"/>
        <v>-4.4078196073837201</v>
      </c>
      <c r="AC81" s="380">
        <f t="shared" si="24"/>
        <v>-4.6299991955896136</v>
      </c>
      <c r="AD81" s="380">
        <f t="shared" si="24"/>
        <v>-4.8553603410639417</v>
      </c>
      <c r="AE81" s="380">
        <f t="shared" si="24"/>
        <v>-5.0837806989365415</v>
      </c>
      <c r="AF81" s="380">
        <f t="shared" si="24"/>
        <v>-5.3148519033972317</v>
      </c>
      <c r="AG81" s="380">
        <f t="shared" si="24"/>
        <v>-5.5472888581889226</v>
      </c>
      <c r="AH81" s="380">
        <f t="shared" si="24"/>
        <v>-5.7782212034830547</v>
      </c>
      <c r="AI81" s="380">
        <f t="shared" si="24"/>
        <v>-6.011020540163396</v>
      </c>
      <c r="AJ81" s="398">
        <f t="shared" si="24"/>
        <v>-6.2460164862056651</v>
      </c>
    </row>
    <row r="82" spans="1:36" x14ac:dyDescent="0.2">
      <c r="A82" s="260"/>
      <c r="B82" s="274" t="s">
        <v>123</v>
      </c>
      <c r="C82" s="257" t="s">
        <v>824</v>
      </c>
      <c r="D82" s="257" t="s">
        <v>825</v>
      </c>
      <c r="E82" s="257">
        <v>0</v>
      </c>
      <c r="F82" s="258" t="s">
        <v>75</v>
      </c>
      <c r="G82" s="258">
        <v>2</v>
      </c>
      <c r="H82" s="378">
        <v>0</v>
      </c>
      <c r="I82" s="387">
        <v>0</v>
      </c>
      <c r="J82" s="387">
        <v>0</v>
      </c>
      <c r="K82" s="387">
        <v>0</v>
      </c>
      <c r="L82" s="396">
        <v>-0.13112099765281904</v>
      </c>
      <c r="M82" s="396">
        <v>-0.27615243030067405</v>
      </c>
      <c r="N82" s="396">
        <v>-0.43518172013561496</v>
      </c>
      <c r="O82" s="396">
        <v>-0.85632722476896939</v>
      </c>
      <c r="P82" s="396">
        <v>-1.3134782834348999</v>
      </c>
      <c r="Q82" s="396">
        <v>-1.4494848905939379</v>
      </c>
      <c r="R82" s="396">
        <v>-1.5914759089075037</v>
      </c>
      <c r="S82" s="396">
        <v>-1.736296659027126</v>
      </c>
      <c r="T82" s="396">
        <v>-1.8878347558487303</v>
      </c>
      <c r="U82" s="396">
        <v>-2.0444580832240002</v>
      </c>
      <c r="V82" s="396">
        <v>-2.2059562920902529</v>
      </c>
      <c r="W82" s="396">
        <v>-2.3726440258939037</v>
      </c>
      <c r="X82" s="396">
        <v>-2.544409653194649</v>
      </c>
      <c r="Y82" s="396">
        <v>-2.7208314987480291</v>
      </c>
      <c r="Z82" s="396">
        <v>-2.9010447265243839</v>
      </c>
      <c r="AA82" s="396">
        <v>-3.0855964246245855</v>
      </c>
      <c r="AB82" s="396">
        <v>-3.2745978135241813</v>
      </c>
      <c r="AC82" s="396">
        <v>-3.4695370654673705</v>
      </c>
      <c r="AD82" s="396">
        <v>-3.6682140891357617</v>
      </c>
      <c r="AE82" s="396">
        <v>-3.8704958535120024</v>
      </c>
      <c r="AF82" s="396">
        <v>-4.076030972147267</v>
      </c>
      <c r="AG82" s="396">
        <v>-4.283785821329924</v>
      </c>
      <c r="AH82" s="396">
        <v>-4.4914721007523006</v>
      </c>
      <c r="AI82" s="396">
        <v>-4.7016329830510291</v>
      </c>
      <c r="AJ82" s="437">
        <v>-4.9144888991709541</v>
      </c>
    </row>
    <row r="83" spans="1:36" x14ac:dyDescent="0.2">
      <c r="A83" s="200"/>
      <c r="B83" s="274"/>
      <c r="C83" s="257" t="s">
        <v>826</v>
      </c>
      <c r="D83" s="257" t="s">
        <v>792</v>
      </c>
      <c r="E83" s="257">
        <v>0</v>
      </c>
      <c r="F83" s="258">
        <v>0</v>
      </c>
      <c r="G83" s="258">
        <v>0</v>
      </c>
      <c r="H83" s="375">
        <v>0</v>
      </c>
      <c r="I83" s="493">
        <v>0</v>
      </c>
      <c r="J83" s="493">
        <v>0</v>
      </c>
      <c r="K83" s="493">
        <v>0</v>
      </c>
      <c r="L83" s="416">
        <v>-0.21401416849880939</v>
      </c>
      <c r="M83" s="416">
        <v>-0.45073278733136263</v>
      </c>
      <c r="N83" s="416">
        <v>-0.71029854598351494</v>
      </c>
      <c r="O83" s="416">
        <v>-0.74448185162437952</v>
      </c>
      <c r="P83" s="416">
        <v>-0.7782234713093743</v>
      </c>
      <c r="Q83" s="416">
        <v>-0.81069910325016237</v>
      </c>
      <c r="R83" s="416">
        <v>-0.84289895489473521</v>
      </c>
      <c r="S83" s="416">
        <v>-0.87327804183239355</v>
      </c>
      <c r="T83" s="416">
        <v>-0.90395984243748151</v>
      </c>
      <c r="U83" s="416">
        <v>-0.93415704888173934</v>
      </c>
      <c r="V83" s="416">
        <v>-0.96384137132600534</v>
      </c>
      <c r="W83" s="416">
        <v>-0.99320903050355025</v>
      </c>
      <c r="X83" s="416">
        <v>-1.0222534027575476</v>
      </c>
      <c r="Y83" s="416">
        <v>-1.0508491430769564</v>
      </c>
      <c r="Z83" s="416">
        <v>-1.0787247934768061</v>
      </c>
      <c r="AA83" s="416">
        <v>-1.1061540417841196</v>
      </c>
      <c r="AB83" s="416">
        <v>-1.1332217938595384</v>
      </c>
      <c r="AC83" s="416">
        <v>-1.1604621301222429</v>
      </c>
      <c r="AD83" s="416">
        <v>-1.1871462519281797</v>
      </c>
      <c r="AE83" s="416">
        <v>-1.2132848454245395</v>
      </c>
      <c r="AF83" s="416">
        <v>-1.2388209312499652</v>
      </c>
      <c r="AG83" s="416">
        <v>-1.263503036858999</v>
      </c>
      <c r="AH83" s="416">
        <v>-1.2867491027307545</v>
      </c>
      <c r="AI83" s="416">
        <v>-1.3093875571123668</v>
      </c>
      <c r="AJ83" s="472">
        <v>-1.3315275870347107</v>
      </c>
    </row>
    <row r="84" spans="1:36" x14ac:dyDescent="0.2">
      <c r="A84" s="200"/>
      <c r="B84" s="274"/>
      <c r="C84" s="257"/>
      <c r="D84" s="257"/>
      <c r="E84" s="257"/>
      <c r="F84" s="258"/>
      <c r="G84" s="258"/>
      <c r="H84" s="375"/>
      <c r="I84" s="493"/>
      <c r="J84" s="493"/>
      <c r="K84" s="493"/>
      <c r="L84" s="416"/>
      <c r="M84" s="416"/>
      <c r="N84" s="416"/>
      <c r="O84" s="416"/>
      <c r="P84" s="416"/>
      <c r="Q84" s="416"/>
      <c r="R84" s="416"/>
      <c r="S84" s="416"/>
      <c r="T84" s="416"/>
      <c r="U84" s="416"/>
      <c r="V84" s="416"/>
      <c r="W84" s="416"/>
      <c r="X84" s="416"/>
      <c r="Y84" s="416"/>
      <c r="Z84" s="416"/>
      <c r="AA84" s="416"/>
      <c r="AB84" s="416"/>
      <c r="AC84" s="416"/>
      <c r="AD84" s="416"/>
      <c r="AE84" s="416"/>
      <c r="AF84" s="416"/>
      <c r="AG84" s="416"/>
      <c r="AH84" s="416"/>
      <c r="AI84" s="416"/>
      <c r="AJ84" s="472"/>
    </row>
    <row r="85" spans="1:36" x14ac:dyDescent="0.2">
      <c r="A85" s="260"/>
      <c r="B85" s="482" t="s">
        <v>123</v>
      </c>
      <c r="C85" s="389" t="s">
        <v>589</v>
      </c>
      <c r="D85" s="390" t="s">
        <v>123</v>
      </c>
      <c r="E85" s="390"/>
      <c r="F85" s="391" t="s">
        <v>123</v>
      </c>
      <c r="G85" s="391"/>
      <c r="H85" s="392" t="s">
        <v>123</v>
      </c>
      <c r="I85" s="393" t="s">
        <v>123</v>
      </c>
      <c r="J85" s="393" t="s">
        <v>123</v>
      </c>
      <c r="K85" s="393" t="s">
        <v>123</v>
      </c>
      <c r="L85" s="391" t="s">
        <v>123</v>
      </c>
      <c r="M85" s="391" t="s">
        <v>123</v>
      </c>
      <c r="N85" s="391" t="s">
        <v>123</v>
      </c>
      <c r="O85" s="391" t="s">
        <v>123</v>
      </c>
      <c r="P85" s="391" t="s">
        <v>123</v>
      </c>
      <c r="Q85" s="391" t="s">
        <v>123</v>
      </c>
      <c r="R85" s="391" t="s">
        <v>123</v>
      </c>
      <c r="S85" s="391" t="s">
        <v>123</v>
      </c>
      <c r="T85" s="391" t="s">
        <v>123</v>
      </c>
      <c r="U85" s="391" t="s">
        <v>123</v>
      </c>
      <c r="V85" s="391" t="s">
        <v>123</v>
      </c>
      <c r="W85" s="391" t="s">
        <v>123</v>
      </c>
      <c r="X85" s="391" t="s">
        <v>123</v>
      </c>
      <c r="Y85" s="391" t="s">
        <v>123</v>
      </c>
      <c r="Z85" s="391" t="s">
        <v>123</v>
      </c>
      <c r="AA85" s="391" t="s">
        <v>123</v>
      </c>
      <c r="AB85" s="391" t="s">
        <v>123</v>
      </c>
      <c r="AC85" s="391" t="s">
        <v>123</v>
      </c>
      <c r="AD85" s="391" t="s">
        <v>123</v>
      </c>
      <c r="AE85" s="391" t="s">
        <v>123</v>
      </c>
      <c r="AF85" s="391" t="s">
        <v>123</v>
      </c>
      <c r="AG85" s="391" t="s">
        <v>123</v>
      </c>
      <c r="AH85" s="391" t="s">
        <v>123</v>
      </c>
      <c r="AI85" s="391" t="s">
        <v>123</v>
      </c>
      <c r="AJ85" s="438" t="s">
        <v>123</v>
      </c>
    </row>
    <row r="86" spans="1:36" ht="25.5" x14ac:dyDescent="0.2">
      <c r="A86" s="260"/>
      <c r="B86" s="273">
        <f>B81+0.1</f>
        <v>61.900000000000013</v>
      </c>
      <c r="C86" s="590" t="s">
        <v>614</v>
      </c>
      <c r="D86" s="276"/>
      <c r="E86" s="758"/>
      <c r="F86" s="592" t="s">
        <v>611</v>
      </c>
      <c r="G86" s="592">
        <v>2</v>
      </c>
      <c r="H86" s="378">
        <f t="shared" ref="H86:AJ86" si="25">SUM(H87:H90)</f>
        <v>0</v>
      </c>
      <c r="I86" s="387">
        <f t="shared" si="25"/>
        <v>0</v>
      </c>
      <c r="J86" s="387">
        <f t="shared" si="25"/>
        <v>0</v>
      </c>
      <c r="K86" s="387">
        <f t="shared" si="25"/>
        <v>0</v>
      </c>
      <c r="L86" s="380">
        <f t="shared" si="25"/>
        <v>-0.57358036312610416</v>
      </c>
      <c r="M86" s="380">
        <f t="shared" si="25"/>
        <v>-1.1252442858900102</v>
      </c>
      <c r="N86" s="380">
        <f t="shared" si="25"/>
        <v>-1.6548474063296799</v>
      </c>
      <c r="O86" s="380">
        <f t="shared" si="25"/>
        <v>-2.1655603029412145</v>
      </c>
      <c r="P86" s="380">
        <f t="shared" si="25"/>
        <v>-2.6556720627735739</v>
      </c>
      <c r="Q86" s="380">
        <f t="shared" si="25"/>
        <v>-2.6932843465861209</v>
      </c>
      <c r="R86" s="380">
        <f t="shared" si="25"/>
        <v>-2.7264663016567114</v>
      </c>
      <c r="S86" s="380">
        <f t="shared" si="25"/>
        <v>-2.7553145923787907</v>
      </c>
      <c r="T86" s="380">
        <f t="shared" si="25"/>
        <v>-2.779761698327837</v>
      </c>
      <c r="U86" s="380">
        <f t="shared" si="25"/>
        <v>-2.7998687932469837</v>
      </c>
      <c r="V86" s="380">
        <f t="shared" si="25"/>
        <v>-2.8162237719905896</v>
      </c>
      <c r="W86" s="380">
        <f t="shared" si="25"/>
        <v>-2.8291848753176376</v>
      </c>
      <c r="X86" s="380">
        <f t="shared" si="25"/>
        <v>-2.8391600764306153</v>
      </c>
      <c r="Y86" s="380">
        <f t="shared" si="25"/>
        <v>-2.8466063056136637</v>
      </c>
      <c r="Z86" s="380">
        <f t="shared" si="25"/>
        <v>-2.8520357112689352</v>
      </c>
      <c r="AA86" s="380">
        <f t="shared" si="25"/>
        <v>-2.8556286361607004</v>
      </c>
      <c r="AB86" s="380">
        <f t="shared" si="25"/>
        <v>-2.8575808865101733</v>
      </c>
      <c r="AC86" s="380">
        <f t="shared" si="25"/>
        <v>-2.8580403096385112</v>
      </c>
      <c r="AD86" s="380">
        <f t="shared" si="25"/>
        <v>-2.8572884157689948</v>
      </c>
      <c r="AE86" s="380">
        <f t="shared" si="25"/>
        <v>-2.8555372284827332</v>
      </c>
      <c r="AF86" s="380">
        <f t="shared" si="25"/>
        <v>-2.8530090853929737</v>
      </c>
      <c r="AG86" s="380">
        <f t="shared" si="25"/>
        <v>-2.8499548989049037</v>
      </c>
      <c r="AH86" s="380">
        <f t="shared" si="25"/>
        <v>-2.846677974826906</v>
      </c>
      <c r="AI86" s="380">
        <f t="shared" si="25"/>
        <v>-2.8432978439147769</v>
      </c>
      <c r="AJ86" s="398">
        <f t="shared" si="25"/>
        <v>-2.8400228939350631</v>
      </c>
    </row>
    <row r="87" spans="1:36" x14ac:dyDescent="0.2">
      <c r="A87" s="260"/>
      <c r="B87" s="274" t="s">
        <v>123</v>
      </c>
      <c r="C87" s="257" t="s">
        <v>824</v>
      </c>
      <c r="D87" s="257" t="s">
        <v>825</v>
      </c>
      <c r="E87" s="257">
        <v>0</v>
      </c>
      <c r="F87" s="258" t="s">
        <v>75</v>
      </c>
      <c r="G87" s="258">
        <v>2</v>
      </c>
      <c r="H87" s="378">
        <v>0</v>
      </c>
      <c r="I87" s="387">
        <v>0</v>
      </c>
      <c r="J87" s="387">
        <v>0</v>
      </c>
      <c r="K87" s="387">
        <v>0</v>
      </c>
      <c r="L87" s="396">
        <v>-0.21791007356845105</v>
      </c>
      <c r="M87" s="396">
        <v>-0.42749382803898861</v>
      </c>
      <c r="N87" s="396">
        <v>-0.62869641856720948</v>
      </c>
      <c r="O87" s="396">
        <v>-1.1584318652575103</v>
      </c>
      <c r="P87" s="396">
        <v>-1.6676218655294415</v>
      </c>
      <c r="Q87" s="396">
        <v>-1.7272376837825814</v>
      </c>
      <c r="R87" s="396">
        <v>-1.7824310873624309</v>
      </c>
      <c r="S87" s="396">
        <v>-1.8332655967810592</v>
      </c>
      <c r="T87" s="396">
        <v>-1.879698008693687</v>
      </c>
      <c r="U87" s="396">
        <v>-1.9217703974644333</v>
      </c>
      <c r="V87" s="396">
        <v>-1.9598937249077544</v>
      </c>
      <c r="W87" s="396">
        <v>-1.9943379821091991</v>
      </c>
      <c r="X87" s="396">
        <v>-2.0254187715823697</v>
      </c>
      <c r="Y87" s="396">
        <v>-2.0534973229071731</v>
      </c>
      <c r="Z87" s="396">
        <v>-2.0789855086968689</v>
      </c>
      <c r="AA87" s="396">
        <v>-2.1020615564795673</v>
      </c>
      <c r="AB87" s="396">
        <v>-2.1229153995457732</v>
      </c>
      <c r="AC87" s="396">
        <v>-2.1417016223969068</v>
      </c>
      <c r="AD87" s="396">
        <v>-2.1586751316487298</v>
      </c>
      <c r="AE87" s="396">
        <v>-2.1740404743862332</v>
      </c>
      <c r="AF87" s="396">
        <v>-2.1880108058036623</v>
      </c>
      <c r="AG87" s="396">
        <v>-2.2008221852979979</v>
      </c>
      <c r="AH87" s="396">
        <v>-2.2127527232868776</v>
      </c>
      <c r="AI87" s="396">
        <v>-2.2239389857789789</v>
      </c>
      <c r="AJ87" s="437">
        <v>-2.2345859983654961</v>
      </c>
    </row>
    <row r="88" spans="1:36" x14ac:dyDescent="0.2">
      <c r="A88" s="200"/>
      <c r="B88" s="274"/>
      <c r="C88" s="257" t="s">
        <v>826</v>
      </c>
      <c r="D88" s="257" t="s">
        <v>792</v>
      </c>
      <c r="E88" s="257">
        <v>0</v>
      </c>
      <c r="F88" s="258">
        <v>0</v>
      </c>
      <c r="G88" s="258">
        <v>0</v>
      </c>
      <c r="H88" s="375">
        <v>0</v>
      </c>
      <c r="I88" s="493">
        <v>0</v>
      </c>
      <c r="J88" s="493">
        <v>0</v>
      </c>
      <c r="K88" s="493">
        <v>0</v>
      </c>
      <c r="L88" s="416">
        <v>-0.35567028955765312</v>
      </c>
      <c r="M88" s="416">
        <v>-0.69775045785102163</v>
      </c>
      <c r="N88" s="416">
        <v>-1.0261509877624704</v>
      </c>
      <c r="O88" s="416">
        <v>-1.0071284376837042</v>
      </c>
      <c r="P88" s="416">
        <v>-0.98805019724413246</v>
      </c>
      <c r="Q88" s="416">
        <v>-0.96604666280353957</v>
      </c>
      <c r="R88" s="416">
        <v>-0.9440352142942805</v>
      </c>
      <c r="S88" s="416">
        <v>-0.92204899559773157</v>
      </c>
      <c r="T88" s="416">
        <v>-0.90006368963415007</v>
      </c>
      <c r="U88" s="416">
        <v>-0.87809839578255033</v>
      </c>
      <c r="V88" s="416">
        <v>-0.85633004708283522</v>
      </c>
      <c r="W88" s="416">
        <v>-0.83484689320843852</v>
      </c>
      <c r="X88" s="416">
        <v>-0.81374130484824558</v>
      </c>
      <c r="Y88" s="416">
        <v>-0.79310898270649055</v>
      </c>
      <c r="Z88" s="416">
        <v>-0.77305020257206625</v>
      </c>
      <c r="AA88" s="416">
        <v>-0.75356707968113312</v>
      </c>
      <c r="AB88" s="416">
        <v>-0.73466548696440004</v>
      </c>
      <c r="AC88" s="416">
        <v>-0.71633868724160443</v>
      </c>
      <c r="AD88" s="416">
        <v>-0.69861328412026502</v>
      </c>
      <c r="AE88" s="416">
        <v>-0.68149675409650001</v>
      </c>
      <c r="AF88" s="416">
        <v>-0.66499827958931146</v>
      </c>
      <c r="AG88" s="416">
        <v>-0.64913271360690583</v>
      </c>
      <c r="AH88" s="416">
        <v>-0.63392525154002843</v>
      </c>
      <c r="AI88" s="416">
        <v>-0.61935885813579805</v>
      </c>
      <c r="AJ88" s="472">
        <v>-0.60543689556956704</v>
      </c>
    </row>
    <row r="89" spans="1:36" x14ac:dyDescent="0.2">
      <c r="A89" s="200"/>
      <c r="B89" s="274"/>
      <c r="C89" s="257"/>
      <c r="D89" s="257"/>
      <c r="E89" s="257"/>
      <c r="F89" s="258"/>
      <c r="G89" s="258"/>
      <c r="H89" s="375"/>
      <c r="I89" s="493"/>
      <c r="J89" s="493"/>
      <c r="K89" s="493"/>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416"/>
      <c r="AI89" s="416"/>
      <c r="AJ89" s="472"/>
    </row>
    <row r="90" spans="1:36" x14ac:dyDescent="0.2">
      <c r="A90" s="260"/>
      <c r="B90" s="482" t="s">
        <v>123</v>
      </c>
      <c r="C90" s="389" t="s">
        <v>589</v>
      </c>
      <c r="D90" s="390" t="s">
        <v>123</v>
      </c>
      <c r="E90" s="390"/>
      <c r="F90" s="391" t="s">
        <v>123</v>
      </c>
      <c r="G90" s="391"/>
      <c r="H90" s="392" t="s">
        <v>123</v>
      </c>
      <c r="I90" s="393" t="s">
        <v>123</v>
      </c>
      <c r="J90" s="393" t="s">
        <v>123</v>
      </c>
      <c r="K90" s="393" t="s">
        <v>123</v>
      </c>
      <c r="L90" s="391" t="s">
        <v>123</v>
      </c>
      <c r="M90" s="391" t="s">
        <v>123</v>
      </c>
      <c r="N90" s="391" t="s">
        <v>123</v>
      </c>
      <c r="O90" s="391" t="s">
        <v>123</v>
      </c>
      <c r="P90" s="391" t="s">
        <v>123</v>
      </c>
      <c r="Q90" s="391" t="s">
        <v>123</v>
      </c>
      <c r="R90" s="391" t="s">
        <v>123</v>
      </c>
      <c r="S90" s="391" t="s">
        <v>123</v>
      </c>
      <c r="T90" s="391" t="s">
        <v>123</v>
      </c>
      <c r="U90" s="391" t="s">
        <v>123</v>
      </c>
      <c r="V90" s="391" t="s">
        <v>123</v>
      </c>
      <c r="W90" s="391" t="s">
        <v>123</v>
      </c>
      <c r="X90" s="391" t="s">
        <v>123</v>
      </c>
      <c r="Y90" s="391" t="s">
        <v>123</v>
      </c>
      <c r="Z90" s="391" t="s">
        <v>123</v>
      </c>
      <c r="AA90" s="391" t="s">
        <v>123</v>
      </c>
      <c r="AB90" s="391" t="s">
        <v>123</v>
      </c>
      <c r="AC90" s="391" t="s">
        <v>123</v>
      </c>
      <c r="AD90" s="391" t="s">
        <v>123</v>
      </c>
      <c r="AE90" s="391" t="s">
        <v>123</v>
      </c>
      <c r="AF90" s="391" t="s">
        <v>123</v>
      </c>
      <c r="AG90" s="391" t="s">
        <v>123</v>
      </c>
      <c r="AH90" s="391" t="s">
        <v>123</v>
      </c>
      <c r="AI90" s="391" t="s">
        <v>123</v>
      </c>
      <c r="AJ90" s="438" t="s">
        <v>123</v>
      </c>
    </row>
    <row r="91" spans="1:36" ht="25.5" x14ac:dyDescent="0.2">
      <c r="A91" s="260"/>
      <c r="B91" s="277">
        <f>B46</f>
        <v>61.1</v>
      </c>
      <c r="C91" s="590" t="s">
        <v>615</v>
      </c>
      <c r="D91" s="591"/>
      <c r="E91" s="757"/>
      <c r="F91" s="592" t="s">
        <v>611</v>
      </c>
      <c r="G91" s="592">
        <v>2</v>
      </c>
      <c r="H91" s="378">
        <f t="shared" ref="H91:AJ91" si="26">SUM(H92:H95)</f>
        <v>0</v>
      </c>
      <c r="I91" s="387">
        <f t="shared" si="26"/>
        <v>0</v>
      </c>
      <c r="J91" s="387">
        <f t="shared" si="26"/>
        <v>0</v>
      </c>
      <c r="K91" s="387">
        <f t="shared" si="26"/>
        <v>0</v>
      </c>
      <c r="L91" s="380">
        <f t="shared" si="26"/>
        <v>-3.734161908137227E-2</v>
      </c>
      <c r="M91" s="380">
        <f t="shared" si="26"/>
        <v>-7.2840882619790173E-2</v>
      </c>
      <c r="N91" s="380">
        <f t="shared" si="26"/>
        <v>-0.10641745534448538</v>
      </c>
      <c r="O91" s="380">
        <f t="shared" si="26"/>
        <v>-0.13350650864757582</v>
      </c>
      <c r="P91" s="380">
        <f t="shared" si="26"/>
        <v>-0.15625210164445696</v>
      </c>
      <c r="Q91" s="380">
        <f t="shared" si="26"/>
        <v>-0.16207444166060264</v>
      </c>
      <c r="R91" s="380">
        <f t="shared" si="26"/>
        <v>-0.16789678167674832</v>
      </c>
      <c r="S91" s="380">
        <f t="shared" si="26"/>
        <v>-0.173719121692894</v>
      </c>
      <c r="T91" s="380">
        <f t="shared" si="26"/>
        <v>-0.17954146170903965</v>
      </c>
      <c r="U91" s="380">
        <f t="shared" si="26"/>
        <v>-0.1853638017251853</v>
      </c>
      <c r="V91" s="380">
        <f t="shared" si="26"/>
        <v>-0.19118614174133097</v>
      </c>
      <c r="W91" s="380">
        <f t="shared" si="26"/>
        <v>-0.19700848175747671</v>
      </c>
      <c r="X91" s="380">
        <f t="shared" si="26"/>
        <v>-0.20283082177362233</v>
      </c>
      <c r="Y91" s="380">
        <f t="shared" si="26"/>
        <v>-0.208653161789768</v>
      </c>
      <c r="Z91" s="380">
        <f t="shared" si="26"/>
        <v>-0.21447550180591368</v>
      </c>
      <c r="AA91" s="380">
        <f t="shared" si="26"/>
        <v>-0.22029784182205936</v>
      </c>
      <c r="AB91" s="380">
        <f t="shared" si="26"/>
        <v>-0.22612018183820504</v>
      </c>
      <c r="AC91" s="380">
        <f t="shared" si="26"/>
        <v>-0.23194252185435071</v>
      </c>
      <c r="AD91" s="380">
        <f t="shared" si="26"/>
        <v>-0.23776486187049639</v>
      </c>
      <c r="AE91" s="380">
        <f t="shared" si="26"/>
        <v>-0.24358720188664207</v>
      </c>
      <c r="AF91" s="380">
        <f t="shared" si="26"/>
        <v>-0.24940954190278775</v>
      </c>
      <c r="AG91" s="380">
        <f t="shared" si="26"/>
        <v>-0.25523188191893342</v>
      </c>
      <c r="AH91" s="380">
        <f t="shared" si="26"/>
        <v>-0.2610542219350791</v>
      </c>
      <c r="AI91" s="380">
        <f t="shared" si="26"/>
        <v>-0.26687656195122478</v>
      </c>
      <c r="AJ91" s="398">
        <f t="shared" si="26"/>
        <v>-0.2726989019673704</v>
      </c>
    </row>
    <row r="92" spans="1:36" x14ac:dyDescent="0.2">
      <c r="A92" s="260"/>
      <c r="B92" s="274" t="s">
        <v>123</v>
      </c>
      <c r="C92" s="257" t="s">
        <v>824</v>
      </c>
      <c r="D92" s="257" t="s">
        <v>825</v>
      </c>
      <c r="E92" s="257">
        <v>0</v>
      </c>
      <c r="F92" s="258" t="s">
        <v>75</v>
      </c>
      <c r="G92" s="258">
        <v>2</v>
      </c>
      <c r="H92" s="378">
        <v>0</v>
      </c>
      <c r="I92" s="387">
        <v>0</v>
      </c>
      <c r="J92" s="387">
        <v>0</v>
      </c>
      <c r="K92" s="387">
        <v>0</v>
      </c>
      <c r="L92" s="396">
        <v>-1.418652988194774E-2</v>
      </c>
      <c r="M92" s="396">
        <v>-2.7673126750644532E-2</v>
      </c>
      <c r="N92" s="396">
        <v>-4.0429270271210245E-2</v>
      </c>
      <c r="O92" s="396">
        <v>-7.141717255648615E-2</v>
      </c>
      <c r="P92" s="396">
        <v>-9.8118071462892725E-2</v>
      </c>
      <c r="Q92" s="396">
        <v>-0.1039404114790384</v>
      </c>
      <c r="R92" s="396">
        <v>-0.10976275149518408</v>
      </c>
      <c r="S92" s="396">
        <v>-0.11558509151132976</v>
      </c>
      <c r="T92" s="396">
        <v>-0.12140743152747542</v>
      </c>
      <c r="U92" s="396">
        <v>-0.12722977154362108</v>
      </c>
      <c r="V92" s="396">
        <v>-0.13305211155976676</v>
      </c>
      <c r="W92" s="396">
        <v>-0.13887445157591247</v>
      </c>
      <c r="X92" s="396">
        <v>-0.14469679159205812</v>
      </c>
      <c r="Y92" s="396">
        <v>-0.15051913160820379</v>
      </c>
      <c r="Z92" s="396">
        <v>-0.15634147162434947</v>
      </c>
      <c r="AA92" s="396">
        <v>-0.16216381164049512</v>
      </c>
      <c r="AB92" s="396">
        <v>-0.16798615165664083</v>
      </c>
      <c r="AC92" s="396">
        <v>-0.1738084916727865</v>
      </c>
      <c r="AD92" s="396">
        <v>-0.17963083168893215</v>
      </c>
      <c r="AE92" s="396">
        <v>-0.18545317170507783</v>
      </c>
      <c r="AF92" s="396">
        <v>-0.19127551172122351</v>
      </c>
      <c r="AG92" s="396">
        <v>-0.19709785173736918</v>
      </c>
      <c r="AH92" s="396">
        <v>-0.20292019175351486</v>
      </c>
      <c r="AI92" s="396">
        <v>-0.20874253176966054</v>
      </c>
      <c r="AJ92" s="437">
        <v>-0.21456487178580619</v>
      </c>
    </row>
    <row r="93" spans="1:36" x14ac:dyDescent="0.2">
      <c r="A93" s="200"/>
      <c r="B93" s="274"/>
      <c r="C93" s="257" t="s">
        <v>826</v>
      </c>
      <c r="D93" s="257" t="s">
        <v>792</v>
      </c>
      <c r="E93" s="257">
        <v>0</v>
      </c>
      <c r="F93" s="258">
        <v>0</v>
      </c>
      <c r="G93" s="258">
        <v>0</v>
      </c>
      <c r="H93" s="375">
        <v>0</v>
      </c>
      <c r="I93" s="493">
        <v>0</v>
      </c>
      <c r="J93" s="493">
        <v>0</v>
      </c>
      <c r="K93" s="493">
        <v>0</v>
      </c>
      <c r="L93" s="416">
        <v>-2.3155089199424529E-2</v>
      </c>
      <c r="M93" s="416">
        <v>-4.5167755869145641E-2</v>
      </c>
      <c r="N93" s="416">
        <v>-6.5988185073275127E-2</v>
      </c>
      <c r="O93" s="416">
        <v>-6.2089336091089672E-2</v>
      </c>
      <c r="P93" s="416">
        <v>-5.8134030181564225E-2</v>
      </c>
      <c r="Q93" s="416">
        <v>-5.8134030181564225E-2</v>
      </c>
      <c r="R93" s="416">
        <v>-5.8134030181564225E-2</v>
      </c>
      <c r="S93" s="416">
        <v>-5.8134030181564225E-2</v>
      </c>
      <c r="T93" s="416">
        <v>-5.8134030181564225E-2</v>
      </c>
      <c r="U93" s="416">
        <v>-5.8134030181564225E-2</v>
      </c>
      <c r="V93" s="416">
        <v>-5.8134030181564225E-2</v>
      </c>
      <c r="W93" s="416">
        <v>-5.8134030181564225E-2</v>
      </c>
      <c r="X93" s="416">
        <v>-5.8134030181564225E-2</v>
      </c>
      <c r="Y93" s="416">
        <v>-5.8134030181564225E-2</v>
      </c>
      <c r="Z93" s="416">
        <v>-5.8134030181564225E-2</v>
      </c>
      <c r="AA93" s="416">
        <v>-5.8134030181564225E-2</v>
      </c>
      <c r="AB93" s="416">
        <v>-5.8134030181564225E-2</v>
      </c>
      <c r="AC93" s="416">
        <v>-5.8134030181564225E-2</v>
      </c>
      <c r="AD93" s="416">
        <v>-5.8134030181564225E-2</v>
      </c>
      <c r="AE93" s="416">
        <v>-5.8134030181564225E-2</v>
      </c>
      <c r="AF93" s="416">
        <v>-5.8134030181564225E-2</v>
      </c>
      <c r="AG93" s="416">
        <v>-5.8134030181564225E-2</v>
      </c>
      <c r="AH93" s="416">
        <v>-5.8134030181564225E-2</v>
      </c>
      <c r="AI93" s="416">
        <v>-5.8134030181564225E-2</v>
      </c>
      <c r="AJ93" s="472">
        <v>-5.8134030181564225E-2</v>
      </c>
    </row>
    <row r="94" spans="1:36" x14ac:dyDescent="0.2">
      <c r="A94" s="200"/>
      <c r="B94" s="274"/>
      <c r="C94" s="257"/>
      <c r="D94" s="257"/>
      <c r="E94" s="257"/>
      <c r="F94" s="258"/>
      <c r="G94" s="258"/>
      <c r="H94" s="375"/>
      <c r="I94" s="493"/>
      <c r="J94" s="493"/>
      <c r="K94" s="493"/>
      <c r="L94" s="416"/>
      <c r="M94" s="416"/>
      <c r="N94" s="416"/>
      <c r="O94" s="416"/>
      <c r="P94" s="416"/>
      <c r="Q94" s="416"/>
      <c r="R94" s="416"/>
      <c r="S94" s="416"/>
      <c r="T94" s="416"/>
      <c r="U94" s="416"/>
      <c r="V94" s="416"/>
      <c r="W94" s="416"/>
      <c r="X94" s="416"/>
      <c r="Y94" s="416"/>
      <c r="Z94" s="416"/>
      <c r="AA94" s="416"/>
      <c r="AB94" s="416"/>
      <c r="AC94" s="416"/>
      <c r="AD94" s="416"/>
      <c r="AE94" s="416"/>
      <c r="AF94" s="416"/>
      <c r="AG94" s="416"/>
      <c r="AH94" s="416"/>
      <c r="AI94" s="416"/>
      <c r="AJ94" s="472"/>
    </row>
    <row r="95" spans="1:36" ht="15.75" thickBot="1" x14ac:dyDescent="0.25">
      <c r="A95" s="260"/>
      <c r="B95" s="593" t="s">
        <v>123</v>
      </c>
      <c r="C95" s="389" t="s">
        <v>589</v>
      </c>
      <c r="D95" s="390" t="s">
        <v>123</v>
      </c>
      <c r="E95" s="759"/>
      <c r="F95" s="594" t="s">
        <v>123</v>
      </c>
      <c r="G95" s="594"/>
      <c r="H95" s="595" t="s">
        <v>123</v>
      </c>
      <c r="I95" s="596" t="s">
        <v>123</v>
      </c>
      <c r="J95" s="596" t="s">
        <v>123</v>
      </c>
      <c r="K95" s="596" t="s">
        <v>123</v>
      </c>
      <c r="L95" s="594" t="s">
        <v>123</v>
      </c>
      <c r="M95" s="594" t="s">
        <v>123</v>
      </c>
      <c r="N95" s="594" t="s">
        <v>123</v>
      </c>
      <c r="O95" s="594" t="s">
        <v>123</v>
      </c>
      <c r="P95" s="594" t="s">
        <v>123</v>
      </c>
      <c r="Q95" s="594" t="s">
        <v>123</v>
      </c>
      <c r="R95" s="594" t="s">
        <v>123</v>
      </c>
      <c r="S95" s="594" t="s">
        <v>123</v>
      </c>
      <c r="T95" s="594" t="s">
        <v>123</v>
      </c>
      <c r="U95" s="594" t="s">
        <v>123</v>
      </c>
      <c r="V95" s="594" t="s">
        <v>123</v>
      </c>
      <c r="W95" s="594" t="s">
        <v>123</v>
      </c>
      <c r="X95" s="594" t="s">
        <v>123</v>
      </c>
      <c r="Y95" s="594" t="s">
        <v>123</v>
      </c>
      <c r="Z95" s="594" t="s">
        <v>123</v>
      </c>
      <c r="AA95" s="594" t="s">
        <v>123</v>
      </c>
      <c r="AB95" s="594" t="s">
        <v>123</v>
      </c>
      <c r="AC95" s="594" t="s">
        <v>123</v>
      </c>
      <c r="AD95" s="594" t="s">
        <v>123</v>
      </c>
      <c r="AE95" s="594" t="s">
        <v>123</v>
      </c>
      <c r="AF95" s="594" t="s">
        <v>123</v>
      </c>
      <c r="AG95" s="594" t="s">
        <v>123</v>
      </c>
      <c r="AH95" s="594" t="s">
        <v>123</v>
      </c>
      <c r="AI95" s="594" t="s">
        <v>123</v>
      </c>
      <c r="AJ95" s="597" t="s">
        <v>123</v>
      </c>
    </row>
    <row r="96" spans="1:36" x14ac:dyDescent="0.2">
      <c r="A96" s="260"/>
      <c r="B96" s="252"/>
      <c r="C96" s="260"/>
      <c r="D96" s="278"/>
      <c r="E96" s="278"/>
      <c r="F96" s="241"/>
      <c r="G96" s="241"/>
      <c r="H96" s="241"/>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row>
    <row r="97" spans="1:36" x14ac:dyDescent="0.2">
      <c r="A97" s="260"/>
      <c r="B97" s="252"/>
      <c r="C97" s="156" t="str">
        <f>'TITLE PAGE'!B9</f>
        <v>Company:</v>
      </c>
      <c r="D97" s="280" t="str">
        <f>'TITLE PAGE'!D9</f>
        <v>South Staffs Water</v>
      </c>
      <c r="E97" s="760"/>
      <c r="F97" s="241"/>
      <c r="G97" s="241"/>
      <c r="H97" s="241"/>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row>
    <row r="98" spans="1:36" x14ac:dyDescent="0.2">
      <c r="A98" s="260"/>
      <c r="B98" s="252"/>
      <c r="C98" s="160" t="str">
        <f>'TITLE PAGE'!B10</f>
        <v>Resource Zone Name:</v>
      </c>
      <c r="D98" s="165" t="str">
        <f>'TITLE PAGE'!D10</f>
        <v>South Staffs WRZ</v>
      </c>
      <c r="E98" s="760"/>
      <c r="F98" s="241"/>
      <c r="G98" s="241"/>
      <c r="H98" s="241"/>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row>
    <row r="99" spans="1:36" x14ac:dyDescent="0.2">
      <c r="A99" s="260"/>
      <c r="B99" s="252"/>
      <c r="C99" s="160" t="str">
        <f>'TITLE PAGE'!B11</f>
        <v>Resource Zone Number:</v>
      </c>
      <c r="D99" s="165">
        <f>'TITLE PAGE'!D11</f>
        <v>1</v>
      </c>
      <c r="E99" s="760"/>
      <c r="F99" s="241"/>
      <c r="G99" s="241"/>
      <c r="H99" s="241"/>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row>
    <row r="100" spans="1:36" x14ac:dyDescent="0.2">
      <c r="A100" s="260"/>
      <c r="B100" s="252"/>
      <c r="C100" s="160" t="str">
        <f>'TITLE PAGE'!B12</f>
        <v xml:space="preserve">Planning Scenario Name:                                                                     </v>
      </c>
      <c r="D100" s="165" t="str">
        <f>'TITLE PAGE'!D12</f>
        <v>Dry Year Annual Average</v>
      </c>
      <c r="E100" s="760"/>
      <c r="F100" s="241"/>
      <c r="G100" s="241"/>
      <c r="H100" s="241"/>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row>
    <row r="101" spans="1:36" x14ac:dyDescent="0.2">
      <c r="A101" s="260"/>
      <c r="B101" s="260"/>
      <c r="C101" s="168" t="str">
        <f>'TITLE PAGE'!B13</f>
        <v xml:space="preserve">Chosen Level of Service:  </v>
      </c>
      <c r="D101" s="281" t="str">
        <f>'TITLE PAGE'!D13</f>
        <v>1 in 40 years</v>
      </c>
      <c r="E101" s="760"/>
      <c r="F101" s="241"/>
      <c r="G101" s="241"/>
      <c r="H101" s="241"/>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row>
    <row r="102" spans="1:36" x14ac:dyDescent="0.2">
      <c r="A102" s="260"/>
      <c r="B102" s="260"/>
      <c r="C102" s="260"/>
      <c r="D102" s="260"/>
      <c r="E102" s="260"/>
      <c r="F102" s="241"/>
      <c r="G102" s="241"/>
      <c r="H102" s="241"/>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row>
  </sheetData>
  <mergeCells count="1">
    <mergeCell ref="H2:AJ2"/>
  </mergeCells>
  <dataValidations count="1">
    <dataValidation type="decimal" errorStyle="warning" operator="greaterThan" allowBlank="1" showInputMessage="1" showErrorMessage="1" errorTitle="Invalid entry" error="All Inputs should be expressed as positive values" sqref="R6:AJ6">
      <formula1>0</formula1>
    </dataValidation>
  </dataValidations>
  <pageMargins left="0.7" right="0.7" top="0.75" bottom="0.75" header="0.3" footer="0.3"/>
  <pageSetup paperSize="9" orientation="portrait" verticalDpi="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50"/>
  <sheetViews>
    <sheetView zoomScale="85" zoomScaleNormal="85" workbookViewId="0">
      <selection activeCell="L35" sqref="L35"/>
    </sheetView>
  </sheetViews>
  <sheetFormatPr defaultColWidth="8.88671875" defaultRowHeight="15" x14ac:dyDescent="0.2"/>
  <cols>
    <col min="1" max="1" width="2.109375" customWidth="1"/>
    <col min="2" max="2" width="7.88671875" customWidth="1"/>
    <col min="3" max="3" width="5.6640625" customWidth="1"/>
    <col min="4" max="4" width="39.77734375" customWidth="1"/>
    <col min="5" max="5" width="34.21875" customWidth="1"/>
    <col min="6" max="6" width="6.109375" customWidth="1"/>
    <col min="7" max="7" width="8.44140625" customWidth="1"/>
    <col min="8" max="8" width="15.44140625" customWidth="1"/>
    <col min="9" max="9" width="12.21875" customWidth="1"/>
    <col min="10" max="10" width="12.6640625" customWidth="1"/>
    <col min="11" max="11" width="12" customWidth="1"/>
    <col min="12" max="36" width="11.44140625" customWidth="1"/>
    <col min="257" max="257" width="2.109375" customWidth="1"/>
    <col min="258" max="258" width="7.88671875" customWidth="1"/>
    <col min="259" max="259" width="5.6640625" customWidth="1"/>
    <col min="260" max="260" width="39.77734375" customWidth="1"/>
    <col min="261" max="261" width="34.21875" customWidth="1"/>
    <col min="262" max="262" width="6.109375" customWidth="1"/>
    <col min="263" max="263" width="8.44140625" customWidth="1"/>
    <col min="264" max="264" width="15.44140625" customWidth="1"/>
    <col min="265" max="265" width="12.21875" customWidth="1"/>
    <col min="266" max="266" width="12.6640625" customWidth="1"/>
    <col min="267" max="267" width="12" customWidth="1"/>
    <col min="268" max="292" width="11.44140625" customWidth="1"/>
    <col min="513" max="513" width="2.109375" customWidth="1"/>
    <col min="514" max="514" width="7.88671875" customWidth="1"/>
    <col min="515" max="515" width="5.6640625" customWidth="1"/>
    <col min="516" max="516" width="39.77734375" customWidth="1"/>
    <col min="517" max="517" width="34.21875" customWidth="1"/>
    <col min="518" max="518" width="6.109375" customWidth="1"/>
    <col min="519" max="519" width="8.44140625" customWidth="1"/>
    <col min="520" max="520" width="15.44140625" customWidth="1"/>
    <col min="521" max="521" width="12.21875" customWidth="1"/>
    <col min="522" max="522" width="12.6640625" customWidth="1"/>
    <col min="523" max="523" width="12" customWidth="1"/>
    <col min="524" max="548" width="11.44140625" customWidth="1"/>
    <col min="769" max="769" width="2.109375" customWidth="1"/>
    <col min="770" max="770" width="7.88671875" customWidth="1"/>
    <col min="771" max="771" width="5.6640625" customWidth="1"/>
    <col min="772" max="772" width="39.77734375" customWidth="1"/>
    <col min="773" max="773" width="34.21875" customWidth="1"/>
    <col min="774" max="774" width="6.109375" customWidth="1"/>
    <col min="775" max="775" width="8.44140625" customWidth="1"/>
    <col min="776" max="776" width="15.44140625" customWidth="1"/>
    <col min="777" max="777" width="12.21875" customWidth="1"/>
    <col min="778" max="778" width="12.6640625" customWidth="1"/>
    <col min="779" max="779" width="12" customWidth="1"/>
    <col min="780" max="804" width="11.44140625" customWidth="1"/>
    <col min="1025" max="1025" width="2.109375" customWidth="1"/>
    <col min="1026" max="1026" width="7.88671875" customWidth="1"/>
    <col min="1027" max="1027" width="5.6640625" customWidth="1"/>
    <col min="1028" max="1028" width="39.77734375" customWidth="1"/>
    <col min="1029" max="1029" width="34.21875" customWidth="1"/>
    <col min="1030" max="1030" width="6.109375" customWidth="1"/>
    <col min="1031" max="1031" width="8.44140625" customWidth="1"/>
    <col min="1032" max="1032" width="15.44140625" customWidth="1"/>
    <col min="1033" max="1033" width="12.21875" customWidth="1"/>
    <col min="1034" max="1034" width="12.6640625" customWidth="1"/>
    <col min="1035" max="1035" width="12" customWidth="1"/>
    <col min="1036" max="1060" width="11.44140625" customWidth="1"/>
    <col min="1281" max="1281" width="2.109375" customWidth="1"/>
    <col min="1282" max="1282" width="7.88671875" customWidth="1"/>
    <col min="1283" max="1283" width="5.6640625" customWidth="1"/>
    <col min="1284" max="1284" width="39.77734375" customWidth="1"/>
    <col min="1285" max="1285" width="34.21875" customWidth="1"/>
    <col min="1286" max="1286" width="6.109375" customWidth="1"/>
    <col min="1287" max="1287" width="8.44140625" customWidth="1"/>
    <col min="1288" max="1288" width="15.44140625" customWidth="1"/>
    <col min="1289" max="1289" width="12.21875" customWidth="1"/>
    <col min="1290" max="1290" width="12.6640625" customWidth="1"/>
    <col min="1291" max="1291" width="12" customWidth="1"/>
    <col min="1292" max="1316" width="11.44140625" customWidth="1"/>
    <col min="1537" max="1537" width="2.109375" customWidth="1"/>
    <col min="1538" max="1538" width="7.88671875" customWidth="1"/>
    <col min="1539" max="1539" width="5.6640625" customWidth="1"/>
    <col min="1540" max="1540" width="39.77734375" customWidth="1"/>
    <col min="1541" max="1541" width="34.21875" customWidth="1"/>
    <col min="1542" max="1542" width="6.109375" customWidth="1"/>
    <col min="1543" max="1543" width="8.44140625" customWidth="1"/>
    <col min="1544" max="1544" width="15.44140625" customWidth="1"/>
    <col min="1545" max="1545" width="12.21875" customWidth="1"/>
    <col min="1546" max="1546" width="12.6640625" customWidth="1"/>
    <col min="1547" max="1547" width="12" customWidth="1"/>
    <col min="1548" max="1572" width="11.44140625" customWidth="1"/>
    <col min="1793" max="1793" width="2.109375" customWidth="1"/>
    <col min="1794" max="1794" width="7.88671875" customWidth="1"/>
    <col min="1795" max="1795" width="5.6640625" customWidth="1"/>
    <col min="1796" max="1796" width="39.77734375" customWidth="1"/>
    <col min="1797" max="1797" width="34.21875" customWidth="1"/>
    <col min="1798" max="1798" width="6.109375" customWidth="1"/>
    <col min="1799" max="1799" width="8.44140625" customWidth="1"/>
    <col min="1800" max="1800" width="15.44140625" customWidth="1"/>
    <col min="1801" max="1801" width="12.21875" customWidth="1"/>
    <col min="1802" max="1802" width="12.6640625" customWidth="1"/>
    <col min="1803" max="1803" width="12" customWidth="1"/>
    <col min="1804" max="1828" width="11.44140625" customWidth="1"/>
    <col min="2049" max="2049" width="2.109375" customWidth="1"/>
    <col min="2050" max="2050" width="7.88671875" customWidth="1"/>
    <col min="2051" max="2051" width="5.6640625" customWidth="1"/>
    <col min="2052" max="2052" width="39.77734375" customWidth="1"/>
    <col min="2053" max="2053" width="34.21875" customWidth="1"/>
    <col min="2054" max="2054" width="6.109375" customWidth="1"/>
    <col min="2055" max="2055" width="8.44140625" customWidth="1"/>
    <col min="2056" max="2056" width="15.44140625" customWidth="1"/>
    <col min="2057" max="2057" width="12.21875" customWidth="1"/>
    <col min="2058" max="2058" width="12.6640625" customWidth="1"/>
    <col min="2059" max="2059" width="12" customWidth="1"/>
    <col min="2060" max="2084" width="11.44140625" customWidth="1"/>
    <col min="2305" max="2305" width="2.109375" customWidth="1"/>
    <col min="2306" max="2306" width="7.88671875" customWidth="1"/>
    <col min="2307" max="2307" width="5.6640625" customWidth="1"/>
    <col min="2308" max="2308" width="39.77734375" customWidth="1"/>
    <col min="2309" max="2309" width="34.21875" customWidth="1"/>
    <col min="2310" max="2310" width="6.109375" customWidth="1"/>
    <col min="2311" max="2311" width="8.44140625" customWidth="1"/>
    <col min="2312" max="2312" width="15.44140625" customWidth="1"/>
    <col min="2313" max="2313" width="12.21875" customWidth="1"/>
    <col min="2314" max="2314" width="12.6640625" customWidth="1"/>
    <col min="2315" max="2315" width="12" customWidth="1"/>
    <col min="2316" max="2340" width="11.44140625" customWidth="1"/>
    <col min="2561" max="2561" width="2.109375" customWidth="1"/>
    <col min="2562" max="2562" width="7.88671875" customWidth="1"/>
    <col min="2563" max="2563" width="5.6640625" customWidth="1"/>
    <col min="2564" max="2564" width="39.77734375" customWidth="1"/>
    <col min="2565" max="2565" width="34.21875" customWidth="1"/>
    <col min="2566" max="2566" width="6.109375" customWidth="1"/>
    <col min="2567" max="2567" width="8.44140625" customWidth="1"/>
    <col min="2568" max="2568" width="15.44140625" customWidth="1"/>
    <col min="2569" max="2569" width="12.21875" customWidth="1"/>
    <col min="2570" max="2570" width="12.6640625" customWidth="1"/>
    <col min="2571" max="2571" width="12" customWidth="1"/>
    <col min="2572" max="2596" width="11.44140625" customWidth="1"/>
    <col min="2817" max="2817" width="2.109375" customWidth="1"/>
    <col min="2818" max="2818" width="7.88671875" customWidth="1"/>
    <col min="2819" max="2819" width="5.6640625" customWidth="1"/>
    <col min="2820" max="2820" width="39.77734375" customWidth="1"/>
    <col min="2821" max="2821" width="34.21875" customWidth="1"/>
    <col min="2822" max="2822" width="6.109375" customWidth="1"/>
    <col min="2823" max="2823" width="8.44140625" customWidth="1"/>
    <col min="2824" max="2824" width="15.44140625" customWidth="1"/>
    <col min="2825" max="2825" width="12.21875" customWidth="1"/>
    <col min="2826" max="2826" width="12.6640625" customWidth="1"/>
    <col min="2827" max="2827" width="12" customWidth="1"/>
    <col min="2828" max="2852" width="11.44140625" customWidth="1"/>
    <col min="3073" max="3073" width="2.109375" customWidth="1"/>
    <col min="3074" max="3074" width="7.88671875" customWidth="1"/>
    <col min="3075" max="3075" width="5.6640625" customWidth="1"/>
    <col min="3076" max="3076" width="39.77734375" customWidth="1"/>
    <col min="3077" max="3077" width="34.21875" customWidth="1"/>
    <col min="3078" max="3078" width="6.109375" customWidth="1"/>
    <col min="3079" max="3079" width="8.44140625" customWidth="1"/>
    <col min="3080" max="3080" width="15.44140625" customWidth="1"/>
    <col min="3081" max="3081" width="12.21875" customWidth="1"/>
    <col min="3082" max="3082" width="12.6640625" customWidth="1"/>
    <col min="3083" max="3083" width="12" customWidth="1"/>
    <col min="3084" max="3108" width="11.44140625" customWidth="1"/>
    <col min="3329" max="3329" width="2.109375" customWidth="1"/>
    <col min="3330" max="3330" width="7.88671875" customWidth="1"/>
    <col min="3331" max="3331" width="5.6640625" customWidth="1"/>
    <col min="3332" max="3332" width="39.77734375" customWidth="1"/>
    <col min="3333" max="3333" width="34.21875" customWidth="1"/>
    <col min="3334" max="3334" width="6.109375" customWidth="1"/>
    <col min="3335" max="3335" width="8.44140625" customWidth="1"/>
    <col min="3336" max="3336" width="15.44140625" customWidth="1"/>
    <col min="3337" max="3337" width="12.21875" customWidth="1"/>
    <col min="3338" max="3338" width="12.6640625" customWidth="1"/>
    <col min="3339" max="3339" width="12" customWidth="1"/>
    <col min="3340" max="3364" width="11.44140625" customWidth="1"/>
    <col min="3585" max="3585" width="2.109375" customWidth="1"/>
    <col min="3586" max="3586" width="7.88671875" customWidth="1"/>
    <col min="3587" max="3587" width="5.6640625" customWidth="1"/>
    <col min="3588" max="3588" width="39.77734375" customWidth="1"/>
    <col min="3589" max="3589" width="34.21875" customWidth="1"/>
    <col min="3590" max="3590" width="6.109375" customWidth="1"/>
    <col min="3591" max="3591" width="8.44140625" customWidth="1"/>
    <col min="3592" max="3592" width="15.44140625" customWidth="1"/>
    <col min="3593" max="3593" width="12.21875" customWidth="1"/>
    <col min="3594" max="3594" width="12.6640625" customWidth="1"/>
    <col min="3595" max="3595" width="12" customWidth="1"/>
    <col min="3596" max="3620" width="11.44140625" customWidth="1"/>
    <col min="3841" max="3841" width="2.109375" customWidth="1"/>
    <col min="3842" max="3842" width="7.88671875" customWidth="1"/>
    <col min="3843" max="3843" width="5.6640625" customWidth="1"/>
    <col min="3844" max="3844" width="39.77734375" customWidth="1"/>
    <col min="3845" max="3845" width="34.21875" customWidth="1"/>
    <col min="3846" max="3846" width="6.109375" customWidth="1"/>
    <col min="3847" max="3847" width="8.44140625" customWidth="1"/>
    <col min="3848" max="3848" width="15.44140625" customWidth="1"/>
    <col min="3849" max="3849" width="12.21875" customWidth="1"/>
    <col min="3850" max="3850" width="12.6640625" customWidth="1"/>
    <col min="3851" max="3851" width="12" customWidth="1"/>
    <col min="3852" max="3876" width="11.44140625" customWidth="1"/>
    <col min="4097" max="4097" width="2.109375" customWidth="1"/>
    <col min="4098" max="4098" width="7.88671875" customWidth="1"/>
    <col min="4099" max="4099" width="5.6640625" customWidth="1"/>
    <col min="4100" max="4100" width="39.77734375" customWidth="1"/>
    <col min="4101" max="4101" width="34.21875" customWidth="1"/>
    <col min="4102" max="4102" width="6.109375" customWidth="1"/>
    <col min="4103" max="4103" width="8.44140625" customWidth="1"/>
    <col min="4104" max="4104" width="15.44140625" customWidth="1"/>
    <col min="4105" max="4105" width="12.21875" customWidth="1"/>
    <col min="4106" max="4106" width="12.6640625" customWidth="1"/>
    <col min="4107" max="4107" width="12" customWidth="1"/>
    <col min="4108" max="4132" width="11.44140625" customWidth="1"/>
    <col min="4353" max="4353" width="2.109375" customWidth="1"/>
    <col min="4354" max="4354" width="7.88671875" customWidth="1"/>
    <col min="4355" max="4355" width="5.6640625" customWidth="1"/>
    <col min="4356" max="4356" width="39.77734375" customWidth="1"/>
    <col min="4357" max="4357" width="34.21875" customWidth="1"/>
    <col min="4358" max="4358" width="6.109375" customWidth="1"/>
    <col min="4359" max="4359" width="8.44140625" customWidth="1"/>
    <col min="4360" max="4360" width="15.44140625" customWidth="1"/>
    <col min="4361" max="4361" width="12.21875" customWidth="1"/>
    <col min="4362" max="4362" width="12.6640625" customWidth="1"/>
    <col min="4363" max="4363" width="12" customWidth="1"/>
    <col min="4364" max="4388" width="11.44140625" customWidth="1"/>
    <col min="4609" max="4609" width="2.109375" customWidth="1"/>
    <col min="4610" max="4610" width="7.88671875" customWidth="1"/>
    <col min="4611" max="4611" width="5.6640625" customWidth="1"/>
    <col min="4612" max="4612" width="39.77734375" customWidth="1"/>
    <col min="4613" max="4613" width="34.21875" customWidth="1"/>
    <col min="4614" max="4614" width="6.109375" customWidth="1"/>
    <col min="4615" max="4615" width="8.44140625" customWidth="1"/>
    <col min="4616" max="4616" width="15.44140625" customWidth="1"/>
    <col min="4617" max="4617" width="12.21875" customWidth="1"/>
    <col min="4618" max="4618" width="12.6640625" customWidth="1"/>
    <col min="4619" max="4619" width="12" customWidth="1"/>
    <col min="4620" max="4644" width="11.44140625" customWidth="1"/>
    <col min="4865" max="4865" width="2.109375" customWidth="1"/>
    <col min="4866" max="4866" width="7.88671875" customWidth="1"/>
    <col min="4867" max="4867" width="5.6640625" customWidth="1"/>
    <col min="4868" max="4868" width="39.77734375" customWidth="1"/>
    <col min="4869" max="4869" width="34.21875" customWidth="1"/>
    <col min="4870" max="4870" width="6.109375" customWidth="1"/>
    <col min="4871" max="4871" width="8.44140625" customWidth="1"/>
    <col min="4872" max="4872" width="15.44140625" customWidth="1"/>
    <col min="4873" max="4873" width="12.21875" customWidth="1"/>
    <col min="4874" max="4874" width="12.6640625" customWidth="1"/>
    <col min="4875" max="4875" width="12" customWidth="1"/>
    <col min="4876" max="4900" width="11.44140625" customWidth="1"/>
    <col min="5121" max="5121" width="2.109375" customWidth="1"/>
    <col min="5122" max="5122" width="7.88671875" customWidth="1"/>
    <col min="5123" max="5123" width="5.6640625" customWidth="1"/>
    <col min="5124" max="5124" width="39.77734375" customWidth="1"/>
    <col min="5125" max="5125" width="34.21875" customWidth="1"/>
    <col min="5126" max="5126" width="6.109375" customWidth="1"/>
    <col min="5127" max="5127" width="8.44140625" customWidth="1"/>
    <col min="5128" max="5128" width="15.44140625" customWidth="1"/>
    <col min="5129" max="5129" width="12.21875" customWidth="1"/>
    <col min="5130" max="5130" width="12.6640625" customWidth="1"/>
    <col min="5131" max="5131" width="12" customWidth="1"/>
    <col min="5132" max="5156" width="11.44140625" customWidth="1"/>
    <col min="5377" max="5377" width="2.109375" customWidth="1"/>
    <col min="5378" max="5378" width="7.88671875" customWidth="1"/>
    <col min="5379" max="5379" width="5.6640625" customWidth="1"/>
    <col min="5380" max="5380" width="39.77734375" customWidth="1"/>
    <col min="5381" max="5381" width="34.21875" customWidth="1"/>
    <col min="5382" max="5382" width="6.109375" customWidth="1"/>
    <col min="5383" max="5383" width="8.44140625" customWidth="1"/>
    <col min="5384" max="5384" width="15.44140625" customWidth="1"/>
    <col min="5385" max="5385" width="12.21875" customWidth="1"/>
    <col min="5386" max="5386" width="12.6640625" customWidth="1"/>
    <col min="5387" max="5387" width="12" customWidth="1"/>
    <col min="5388" max="5412" width="11.44140625" customWidth="1"/>
    <col min="5633" max="5633" width="2.109375" customWidth="1"/>
    <col min="5634" max="5634" width="7.88671875" customWidth="1"/>
    <col min="5635" max="5635" width="5.6640625" customWidth="1"/>
    <col min="5636" max="5636" width="39.77734375" customWidth="1"/>
    <col min="5637" max="5637" width="34.21875" customWidth="1"/>
    <col min="5638" max="5638" width="6.109375" customWidth="1"/>
    <col min="5639" max="5639" width="8.44140625" customWidth="1"/>
    <col min="5640" max="5640" width="15.44140625" customWidth="1"/>
    <col min="5641" max="5641" width="12.21875" customWidth="1"/>
    <col min="5642" max="5642" width="12.6640625" customWidth="1"/>
    <col min="5643" max="5643" width="12" customWidth="1"/>
    <col min="5644" max="5668" width="11.44140625" customWidth="1"/>
    <col min="5889" max="5889" width="2.109375" customWidth="1"/>
    <col min="5890" max="5890" width="7.88671875" customWidth="1"/>
    <col min="5891" max="5891" width="5.6640625" customWidth="1"/>
    <col min="5892" max="5892" width="39.77734375" customWidth="1"/>
    <col min="5893" max="5893" width="34.21875" customWidth="1"/>
    <col min="5894" max="5894" width="6.109375" customWidth="1"/>
    <col min="5895" max="5895" width="8.44140625" customWidth="1"/>
    <col min="5896" max="5896" width="15.44140625" customWidth="1"/>
    <col min="5897" max="5897" width="12.21875" customWidth="1"/>
    <col min="5898" max="5898" width="12.6640625" customWidth="1"/>
    <col min="5899" max="5899" width="12" customWidth="1"/>
    <col min="5900" max="5924" width="11.44140625" customWidth="1"/>
    <col min="6145" max="6145" width="2.109375" customWidth="1"/>
    <col min="6146" max="6146" width="7.88671875" customWidth="1"/>
    <col min="6147" max="6147" width="5.6640625" customWidth="1"/>
    <col min="6148" max="6148" width="39.77734375" customWidth="1"/>
    <col min="6149" max="6149" width="34.21875" customWidth="1"/>
    <col min="6150" max="6150" width="6.109375" customWidth="1"/>
    <col min="6151" max="6151" width="8.44140625" customWidth="1"/>
    <col min="6152" max="6152" width="15.44140625" customWidth="1"/>
    <col min="6153" max="6153" width="12.21875" customWidth="1"/>
    <col min="6154" max="6154" width="12.6640625" customWidth="1"/>
    <col min="6155" max="6155" width="12" customWidth="1"/>
    <col min="6156" max="6180" width="11.44140625" customWidth="1"/>
    <col min="6401" max="6401" width="2.109375" customWidth="1"/>
    <col min="6402" max="6402" width="7.88671875" customWidth="1"/>
    <col min="6403" max="6403" width="5.6640625" customWidth="1"/>
    <col min="6404" max="6404" width="39.77734375" customWidth="1"/>
    <col min="6405" max="6405" width="34.21875" customWidth="1"/>
    <col min="6406" max="6406" width="6.109375" customWidth="1"/>
    <col min="6407" max="6407" width="8.44140625" customWidth="1"/>
    <col min="6408" max="6408" width="15.44140625" customWidth="1"/>
    <col min="6409" max="6409" width="12.21875" customWidth="1"/>
    <col min="6410" max="6410" width="12.6640625" customWidth="1"/>
    <col min="6411" max="6411" width="12" customWidth="1"/>
    <col min="6412" max="6436" width="11.44140625" customWidth="1"/>
    <col min="6657" max="6657" width="2.109375" customWidth="1"/>
    <col min="6658" max="6658" width="7.88671875" customWidth="1"/>
    <col min="6659" max="6659" width="5.6640625" customWidth="1"/>
    <col min="6660" max="6660" width="39.77734375" customWidth="1"/>
    <col min="6661" max="6661" width="34.21875" customWidth="1"/>
    <col min="6662" max="6662" width="6.109375" customWidth="1"/>
    <col min="6663" max="6663" width="8.44140625" customWidth="1"/>
    <col min="6664" max="6664" width="15.44140625" customWidth="1"/>
    <col min="6665" max="6665" width="12.21875" customWidth="1"/>
    <col min="6666" max="6666" width="12.6640625" customWidth="1"/>
    <col min="6667" max="6667" width="12" customWidth="1"/>
    <col min="6668" max="6692" width="11.44140625" customWidth="1"/>
    <col min="6913" max="6913" width="2.109375" customWidth="1"/>
    <col min="6914" max="6914" width="7.88671875" customWidth="1"/>
    <col min="6915" max="6915" width="5.6640625" customWidth="1"/>
    <col min="6916" max="6916" width="39.77734375" customWidth="1"/>
    <col min="6917" max="6917" width="34.21875" customWidth="1"/>
    <col min="6918" max="6918" width="6.109375" customWidth="1"/>
    <col min="6919" max="6919" width="8.44140625" customWidth="1"/>
    <col min="6920" max="6920" width="15.44140625" customWidth="1"/>
    <col min="6921" max="6921" width="12.21875" customWidth="1"/>
    <col min="6922" max="6922" width="12.6640625" customWidth="1"/>
    <col min="6923" max="6923" width="12" customWidth="1"/>
    <col min="6924" max="6948" width="11.44140625" customWidth="1"/>
    <col min="7169" max="7169" width="2.109375" customWidth="1"/>
    <col min="7170" max="7170" width="7.88671875" customWidth="1"/>
    <col min="7171" max="7171" width="5.6640625" customWidth="1"/>
    <col min="7172" max="7172" width="39.77734375" customWidth="1"/>
    <col min="7173" max="7173" width="34.21875" customWidth="1"/>
    <col min="7174" max="7174" width="6.109375" customWidth="1"/>
    <col min="7175" max="7175" width="8.44140625" customWidth="1"/>
    <col min="7176" max="7176" width="15.44140625" customWidth="1"/>
    <col min="7177" max="7177" width="12.21875" customWidth="1"/>
    <col min="7178" max="7178" width="12.6640625" customWidth="1"/>
    <col min="7179" max="7179" width="12" customWidth="1"/>
    <col min="7180" max="7204" width="11.44140625" customWidth="1"/>
    <col min="7425" max="7425" width="2.109375" customWidth="1"/>
    <col min="7426" max="7426" width="7.88671875" customWidth="1"/>
    <col min="7427" max="7427" width="5.6640625" customWidth="1"/>
    <col min="7428" max="7428" width="39.77734375" customWidth="1"/>
    <col min="7429" max="7429" width="34.21875" customWidth="1"/>
    <col min="7430" max="7430" width="6.109375" customWidth="1"/>
    <col min="7431" max="7431" width="8.44140625" customWidth="1"/>
    <col min="7432" max="7432" width="15.44140625" customWidth="1"/>
    <col min="7433" max="7433" width="12.21875" customWidth="1"/>
    <col min="7434" max="7434" width="12.6640625" customWidth="1"/>
    <col min="7435" max="7435" width="12" customWidth="1"/>
    <col min="7436" max="7460" width="11.44140625" customWidth="1"/>
    <col min="7681" max="7681" width="2.109375" customWidth="1"/>
    <col min="7682" max="7682" width="7.88671875" customWidth="1"/>
    <col min="7683" max="7683" width="5.6640625" customWidth="1"/>
    <col min="7684" max="7684" width="39.77734375" customWidth="1"/>
    <col min="7685" max="7685" width="34.21875" customWidth="1"/>
    <col min="7686" max="7686" width="6.109375" customWidth="1"/>
    <col min="7687" max="7687" width="8.44140625" customWidth="1"/>
    <col min="7688" max="7688" width="15.44140625" customWidth="1"/>
    <col min="7689" max="7689" width="12.21875" customWidth="1"/>
    <col min="7690" max="7690" width="12.6640625" customWidth="1"/>
    <col min="7691" max="7691" width="12" customWidth="1"/>
    <col min="7692" max="7716" width="11.44140625" customWidth="1"/>
    <col min="7937" max="7937" width="2.109375" customWidth="1"/>
    <col min="7938" max="7938" width="7.88671875" customWidth="1"/>
    <col min="7939" max="7939" width="5.6640625" customWidth="1"/>
    <col min="7940" max="7940" width="39.77734375" customWidth="1"/>
    <col min="7941" max="7941" width="34.21875" customWidth="1"/>
    <col min="7942" max="7942" width="6.109375" customWidth="1"/>
    <col min="7943" max="7943" width="8.44140625" customWidth="1"/>
    <col min="7944" max="7944" width="15.44140625" customWidth="1"/>
    <col min="7945" max="7945" width="12.21875" customWidth="1"/>
    <col min="7946" max="7946" width="12.6640625" customWidth="1"/>
    <col min="7947" max="7947" width="12" customWidth="1"/>
    <col min="7948" max="7972" width="11.44140625" customWidth="1"/>
    <col min="8193" max="8193" width="2.109375" customWidth="1"/>
    <col min="8194" max="8194" width="7.88671875" customWidth="1"/>
    <col min="8195" max="8195" width="5.6640625" customWidth="1"/>
    <col min="8196" max="8196" width="39.77734375" customWidth="1"/>
    <col min="8197" max="8197" width="34.21875" customWidth="1"/>
    <col min="8198" max="8198" width="6.109375" customWidth="1"/>
    <col min="8199" max="8199" width="8.44140625" customWidth="1"/>
    <col min="8200" max="8200" width="15.44140625" customWidth="1"/>
    <col min="8201" max="8201" width="12.21875" customWidth="1"/>
    <col min="8202" max="8202" width="12.6640625" customWidth="1"/>
    <col min="8203" max="8203" width="12" customWidth="1"/>
    <col min="8204" max="8228" width="11.44140625" customWidth="1"/>
    <col min="8449" max="8449" width="2.109375" customWidth="1"/>
    <col min="8450" max="8450" width="7.88671875" customWidth="1"/>
    <col min="8451" max="8451" width="5.6640625" customWidth="1"/>
    <col min="8452" max="8452" width="39.77734375" customWidth="1"/>
    <col min="8453" max="8453" width="34.21875" customWidth="1"/>
    <col min="8454" max="8454" width="6.109375" customWidth="1"/>
    <col min="8455" max="8455" width="8.44140625" customWidth="1"/>
    <col min="8456" max="8456" width="15.44140625" customWidth="1"/>
    <col min="8457" max="8457" width="12.21875" customWidth="1"/>
    <col min="8458" max="8458" width="12.6640625" customWidth="1"/>
    <col min="8459" max="8459" width="12" customWidth="1"/>
    <col min="8460" max="8484" width="11.44140625" customWidth="1"/>
    <col min="8705" max="8705" width="2.109375" customWidth="1"/>
    <col min="8706" max="8706" width="7.88671875" customWidth="1"/>
    <col min="8707" max="8707" width="5.6640625" customWidth="1"/>
    <col min="8708" max="8708" width="39.77734375" customWidth="1"/>
    <col min="8709" max="8709" width="34.21875" customWidth="1"/>
    <col min="8710" max="8710" width="6.109375" customWidth="1"/>
    <col min="8711" max="8711" width="8.44140625" customWidth="1"/>
    <col min="8712" max="8712" width="15.44140625" customWidth="1"/>
    <col min="8713" max="8713" width="12.21875" customWidth="1"/>
    <col min="8714" max="8714" width="12.6640625" customWidth="1"/>
    <col min="8715" max="8715" width="12" customWidth="1"/>
    <col min="8716" max="8740" width="11.44140625" customWidth="1"/>
    <col min="8961" max="8961" width="2.109375" customWidth="1"/>
    <col min="8962" max="8962" width="7.88671875" customWidth="1"/>
    <col min="8963" max="8963" width="5.6640625" customWidth="1"/>
    <col min="8964" max="8964" width="39.77734375" customWidth="1"/>
    <col min="8965" max="8965" width="34.21875" customWidth="1"/>
    <col min="8966" max="8966" width="6.109375" customWidth="1"/>
    <col min="8967" max="8967" width="8.44140625" customWidth="1"/>
    <col min="8968" max="8968" width="15.44140625" customWidth="1"/>
    <col min="8969" max="8969" width="12.21875" customWidth="1"/>
    <col min="8970" max="8970" width="12.6640625" customWidth="1"/>
    <col min="8971" max="8971" width="12" customWidth="1"/>
    <col min="8972" max="8996" width="11.44140625" customWidth="1"/>
    <col min="9217" max="9217" width="2.109375" customWidth="1"/>
    <col min="9218" max="9218" width="7.88671875" customWidth="1"/>
    <col min="9219" max="9219" width="5.6640625" customWidth="1"/>
    <col min="9220" max="9220" width="39.77734375" customWidth="1"/>
    <col min="9221" max="9221" width="34.21875" customWidth="1"/>
    <col min="9222" max="9222" width="6.109375" customWidth="1"/>
    <col min="9223" max="9223" width="8.44140625" customWidth="1"/>
    <col min="9224" max="9224" width="15.44140625" customWidth="1"/>
    <col min="9225" max="9225" width="12.21875" customWidth="1"/>
    <col min="9226" max="9226" width="12.6640625" customWidth="1"/>
    <col min="9227" max="9227" width="12" customWidth="1"/>
    <col min="9228" max="9252" width="11.44140625" customWidth="1"/>
    <col min="9473" max="9473" width="2.109375" customWidth="1"/>
    <col min="9474" max="9474" width="7.88671875" customWidth="1"/>
    <col min="9475" max="9475" width="5.6640625" customWidth="1"/>
    <col min="9476" max="9476" width="39.77734375" customWidth="1"/>
    <col min="9477" max="9477" width="34.21875" customWidth="1"/>
    <col min="9478" max="9478" width="6.109375" customWidth="1"/>
    <col min="9479" max="9479" width="8.44140625" customWidth="1"/>
    <col min="9480" max="9480" width="15.44140625" customWidth="1"/>
    <col min="9481" max="9481" width="12.21875" customWidth="1"/>
    <col min="9482" max="9482" width="12.6640625" customWidth="1"/>
    <col min="9483" max="9483" width="12" customWidth="1"/>
    <col min="9484" max="9508" width="11.44140625" customWidth="1"/>
    <col min="9729" max="9729" width="2.109375" customWidth="1"/>
    <col min="9730" max="9730" width="7.88671875" customWidth="1"/>
    <col min="9731" max="9731" width="5.6640625" customWidth="1"/>
    <col min="9732" max="9732" width="39.77734375" customWidth="1"/>
    <col min="9733" max="9733" width="34.21875" customWidth="1"/>
    <col min="9734" max="9734" width="6.109375" customWidth="1"/>
    <col min="9735" max="9735" width="8.44140625" customWidth="1"/>
    <col min="9736" max="9736" width="15.44140625" customWidth="1"/>
    <col min="9737" max="9737" width="12.21875" customWidth="1"/>
    <col min="9738" max="9738" width="12.6640625" customWidth="1"/>
    <col min="9739" max="9739" width="12" customWidth="1"/>
    <col min="9740" max="9764" width="11.44140625" customWidth="1"/>
    <col min="9985" max="9985" width="2.109375" customWidth="1"/>
    <col min="9986" max="9986" width="7.88671875" customWidth="1"/>
    <col min="9987" max="9987" width="5.6640625" customWidth="1"/>
    <col min="9988" max="9988" width="39.77734375" customWidth="1"/>
    <col min="9989" max="9989" width="34.21875" customWidth="1"/>
    <col min="9990" max="9990" width="6.109375" customWidth="1"/>
    <col min="9991" max="9991" width="8.44140625" customWidth="1"/>
    <col min="9992" max="9992" width="15.44140625" customWidth="1"/>
    <col min="9993" max="9993" width="12.21875" customWidth="1"/>
    <col min="9994" max="9994" width="12.6640625" customWidth="1"/>
    <col min="9995" max="9995" width="12" customWidth="1"/>
    <col min="9996" max="10020" width="11.44140625" customWidth="1"/>
    <col min="10241" max="10241" width="2.109375" customWidth="1"/>
    <col min="10242" max="10242" width="7.88671875" customWidth="1"/>
    <col min="10243" max="10243" width="5.6640625" customWidth="1"/>
    <col min="10244" max="10244" width="39.77734375" customWidth="1"/>
    <col min="10245" max="10245" width="34.21875" customWidth="1"/>
    <col min="10246" max="10246" width="6.109375" customWidth="1"/>
    <col min="10247" max="10247" width="8.44140625" customWidth="1"/>
    <col min="10248" max="10248" width="15.44140625" customWidth="1"/>
    <col min="10249" max="10249" width="12.21875" customWidth="1"/>
    <col min="10250" max="10250" width="12.6640625" customWidth="1"/>
    <col min="10251" max="10251" width="12" customWidth="1"/>
    <col min="10252" max="10276" width="11.44140625" customWidth="1"/>
    <col min="10497" max="10497" width="2.109375" customWidth="1"/>
    <col min="10498" max="10498" width="7.88671875" customWidth="1"/>
    <col min="10499" max="10499" width="5.6640625" customWidth="1"/>
    <col min="10500" max="10500" width="39.77734375" customWidth="1"/>
    <col min="10501" max="10501" width="34.21875" customWidth="1"/>
    <col min="10502" max="10502" width="6.109375" customWidth="1"/>
    <col min="10503" max="10503" width="8.44140625" customWidth="1"/>
    <col min="10504" max="10504" width="15.44140625" customWidth="1"/>
    <col min="10505" max="10505" width="12.21875" customWidth="1"/>
    <col min="10506" max="10506" width="12.6640625" customWidth="1"/>
    <col min="10507" max="10507" width="12" customWidth="1"/>
    <col min="10508" max="10532" width="11.44140625" customWidth="1"/>
    <col min="10753" max="10753" width="2.109375" customWidth="1"/>
    <col min="10754" max="10754" width="7.88671875" customWidth="1"/>
    <col min="10755" max="10755" width="5.6640625" customWidth="1"/>
    <col min="10756" max="10756" width="39.77734375" customWidth="1"/>
    <col min="10757" max="10757" width="34.21875" customWidth="1"/>
    <col min="10758" max="10758" width="6.109375" customWidth="1"/>
    <col min="10759" max="10759" width="8.44140625" customWidth="1"/>
    <col min="10760" max="10760" width="15.44140625" customWidth="1"/>
    <col min="10761" max="10761" width="12.21875" customWidth="1"/>
    <col min="10762" max="10762" width="12.6640625" customWidth="1"/>
    <col min="10763" max="10763" width="12" customWidth="1"/>
    <col min="10764" max="10788" width="11.44140625" customWidth="1"/>
    <col min="11009" max="11009" width="2.109375" customWidth="1"/>
    <col min="11010" max="11010" width="7.88671875" customWidth="1"/>
    <col min="11011" max="11011" width="5.6640625" customWidth="1"/>
    <col min="11012" max="11012" width="39.77734375" customWidth="1"/>
    <col min="11013" max="11013" width="34.21875" customWidth="1"/>
    <col min="11014" max="11014" width="6.109375" customWidth="1"/>
    <col min="11015" max="11015" width="8.44140625" customWidth="1"/>
    <col min="11016" max="11016" width="15.44140625" customWidth="1"/>
    <col min="11017" max="11017" width="12.21875" customWidth="1"/>
    <col min="11018" max="11018" width="12.6640625" customWidth="1"/>
    <col min="11019" max="11019" width="12" customWidth="1"/>
    <col min="11020" max="11044" width="11.44140625" customWidth="1"/>
    <col min="11265" max="11265" width="2.109375" customWidth="1"/>
    <col min="11266" max="11266" width="7.88671875" customWidth="1"/>
    <col min="11267" max="11267" width="5.6640625" customWidth="1"/>
    <col min="11268" max="11268" width="39.77734375" customWidth="1"/>
    <col min="11269" max="11269" width="34.21875" customWidth="1"/>
    <col min="11270" max="11270" width="6.109375" customWidth="1"/>
    <col min="11271" max="11271" width="8.44140625" customWidth="1"/>
    <col min="11272" max="11272" width="15.44140625" customWidth="1"/>
    <col min="11273" max="11273" width="12.21875" customWidth="1"/>
    <col min="11274" max="11274" width="12.6640625" customWidth="1"/>
    <col min="11275" max="11275" width="12" customWidth="1"/>
    <col min="11276" max="11300" width="11.44140625" customWidth="1"/>
    <col min="11521" max="11521" width="2.109375" customWidth="1"/>
    <col min="11522" max="11522" width="7.88671875" customWidth="1"/>
    <col min="11523" max="11523" width="5.6640625" customWidth="1"/>
    <col min="11524" max="11524" width="39.77734375" customWidth="1"/>
    <col min="11525" max="11525" width="34.21875" customWidth="1"/>
    <col min="11526" max="11526" width="6.109375" customWidth="1"/>
    <col min="11527" max="11527" width="8.44140625" customWidth="1"/>
    <col min="11528" max="11528" width="15.44140625" customWidth="1"/>
    <col min="11529" max="11529" width="12.21875" customWidth="1"/>
    <col min="11530" max="11530" width="12.6640625" customWidth="1"/>
    <col min="11531" max="11531" width="12" customWidth="1"/>
    <col min="11532" max="11556" width="11.44140625" customWidth="1"/>
    <col min="11777" max="11777" width="2.109375" customWidth="1"/>
    <col min="11778" max="11778" width="7.88671875" customWidth="1"/>
    <col min="11779" max="11779" width="5.6640625" customWidth="1"/>
    <col min="11780" max="11780" width="39.77734375" customWidth="1"/>
    <col min="11781" max="11781" width="34.21875" customWidth="1"/>
    <col min="11782" max="11782" width="6.109375" customWidth="1"/>
    <col min="11783" max="11783" width="8.44140625" customWidth="1"/>
    <col min="11784" max="11784" width="15.44140625" customWidth="1"/>
    <col min="11785" max="11785" width="12.21875" customWidth="1"/>
    <col min="11786" max="11786" width="12.6640625" customWidth="1"/>
    <col min="11787" max="11787" width="12" customWidth="1"/>
    <col min="11788" max="11812" width="11.44140625" customWidth="1"/>
    <col min="12033" max="12033" width="2.109375" customWidth="1"/>
    <col min="12034" max="12034" width="7.88671875" customWidth="1"/>
    <col min="12035" max="12035" width="5.6640625" customWidth="1"/>
    <col min="12036" max="12036" width="39.77734375" customWidth="1"/>
    <col min="12037" max="12037" width="34.21875" customWidth="1"/>
    <col min="12038" max="12038" width="6.109375" customWidth="1"/>
    <col min="12039" max="12039" width="8.44140625" customWidth="1"/>
    <col min="12040" max="12040" width="15.44140625" customWidth="1"/>
    <col min="12041" max="12041" width="12.21875" customWidth="1"/>
    <col min="12042" max="12042" width="12.6640625" customWidth="1"/>
    <col min="12043" max="12043" width="12" customWidth="1"/>
    <col min="12044" max="12068" width="11.44140625" customWidth="1"/>
    <col min="12289" max="12289" width="2.109375" customWidth="1"/>
    <col min="12290" max="12290" width="7.88671875" customWidth="1"/>
    <col min="12291" max="12291" width="5.6640625" customWidth="1"/>
    <col min="12292" max="12292" width="39.77734375" customWidth="1"/>
    <col min="12293" max="12293" width="34.21875" customWidth="1"/>
    <col min="12294" max="12294" width="6.109375" customWidth="1"/>
    <col min="12295" max="12295" width="8.44140625" customWidth="1"/>
    <col min="12296" max="12296" width="15.44140625" customWidth="1"/>
    <col min="12297" max="12297" width="12.21875" customWidth="1"/>
    <col min="12298" max="12298" width="12.6640625" customWidth="1"/>
    <col min="12299" max="12299" width="12" customWidth="1"/>
    <col min="12300" max="12324" width="11.44140625" customWidth="1"/>
    <col min="12545" max="12545" width="2.109375" customWidth="1"/>
    <col min="12546" max="12546" width="7.88671875" customWidth="1"/>
    <col min="12547" max="12547" width="5.6640625" customWidth="1"/>
    <col min="12548" max="12548" width="39.77734375" customWidth="1"/>
    <col min="12549" max="12549" width="34.21875" customWidth="1"/>
    <col min="12550" max="12550" width="6.109375" customWidth="1"/>
    <col min="12551" max="12551" width="8.44140625" customWidth="1"/>
    <col min="12552" max="12552" width="15.44140625" customWidth="1"/>
    <col min="12553" max="12553" width="12.21875" customWidth="1"/>
    <col min="12554" max="12554" width="12.6640625" customWidth="1"/>
    <col min="12555" max="12555" width="12" customWidth="1"/>
    <col min="12556" max="12580" width="11.44140625" customWidth="1"/>
    <col min="12801" max="12801" width="2.109375" customWidth="1"/>
    <col min="12802" max="12802" width="7.88671875" customWidth="1"/>
    <col min="12803" max="12803" width="5.6640625" customWidth="1"/>
    <col min="12804" max="12804" width="39.77734375" customWidth="1"/>
    <col min="12805" max="12805" width="34.21875" customWidth="1"/>
    <col min="12806" max="12806" width="6.109375" customWidth="1"/>
    <col min="12807" max="12807" width="8.44140625" customWidth="1"/>
    <col min="12808" max="12808" width="15.44140625" customWidth="1"/>
    <col min="12809" max="12809" width="12.21875" customWidth="1"/>
    <col min="12810" max="12810" width="12.6640625" customWidth="1"/>
    <col min="12811" max="12811" width="12" customWidth="1"/>
    <col min="12812" max="12836" width="11.44140625" customWidth="1"/>
    <col min="13057" max="13057" width="2.109375" customWidth="1"/>
    <col min="13058" max="13058" width="7.88671875" customWidth="1"/>
    <col min="13059" max="13059" width="5.6640625" customWidth="1"/>
    <col min="13060" max="13060" width="39.77734375" customWidth="1"/>
    <col min="13061" max="13061" width="34.21875" customWidth="1"/>
    <col min="13062" max="13062" width="6.109375" customWidth="1"/>
    <col min="13063" max="13063" width="8.44140625" customWidth="1"/>
    <col min="13064" max="13064" width="15.44140625" customWidth="1"/>
    <col min="13065" max="13065" width="12.21875" customWidth="1"/>
    <col min="13066" max="13066" width="12.6640625" customWidth="1"/>
    <col min="13067" max="13067" width="12" customWidth="1"/>
    <col min="13068" max="13092" width="11.44140625" customWidth="1"/>
    <col min="13313" max="13313" width="2.109375" customWidth="1"/>
    <col min="13314" max="13314" width="7.88671875" customWidth="1"/>
    <col min="13315" max="13315" width="5.6640625" customWidth="1"/>
    <col min="13316" max="13316" width="39.77734375" customWidth="1"/>
    <col min="13317" max="13317" width="34.21875" customWidth="1"/>
    <col min="13318" max="13318" width="6.109375" customWidth="1"/>
    <col min="13319" max="13319" width="8.44140625" customWidth="1"/>
    <col min="13320" max="13320" width="15.44140625" customWidth="1"/>
    <col min="13321" max="13321" width="12.21875" customWidth="1"/>
    <col min="13322" max="13322" width="12.6640625" customWidth="1"/>
    <col min="13323" max="13323" width="12" customWidth="1"/>
    <col min="13324" max="13348" width="11.44140625" customWidth="1"/>
    <col min="13569" max="13569" width="2.109375" customWidth="1"/>
    <col min="13570" max="13570" width="7.88671875" customWidth="1"/>
    <col min="13571" max="13571" width="5.6640625" customWidth="1"/>
    <col min="13572" max="13572" width="39.77734375" customWidth="1"/>
    <col min="13573" max="13573" width="34.21875" customWidth="1"/>
    <col min="13574" max="13574" width="6.109375" customWidth="1"/>
    <col min="13575" max="13575" width="8.44140625" customWidth="1"/>
    <col min="13576" max="13576" width="15.44140625" customWidth="1"/>
    <col min="13577" max="13577" width="12.21875" customWidth="1"/>
    <col min="13578" max="13578" width="12.6640625" customWidth="1"/>
    <col min="13579" max="13579" width="12" customWidth="1"/>
    <col min="13580" max="13604" width="11.44140625" customWidth="1"/>
    <col min="13825" max="13825" width="2.109375" customWidth="1"/>
    <col min="13826" max="13826" width="7.88671875" customWidth="1"/>
    <col min="13827" max="13827" width="5.6640625" customWidth="1"/>
    <col min="13828" max="13828" width="39.77734375" customWidth="1"/>
    <col min="13829" max="13829" width="34.21875" customWidth="1"/>
    <col min="13830" max="13830" width="6.109375" customWidth="1"/>
    <col min="13831" max="13831" width="8.44140625" customWidth="1"/>
    <col min="13832" max="13832" width="15.44140625" customWidth="1"/>
    <col min="13833" max="13833" width="12.21875" customWidth="1"/>
    <col min="13834" max="13834" width="12.6640625" customWidth="1"/>
    <col min="13835" max="13835" width="12" customWidth="1"/>
    <col min="13836" max="13860" width="11.44140625" customWidth="1"/>
    <col min="14081" max="14081" width="2.109375" customWidth="1"/>
    <col min="14082" max="14082" width="7.88671875" customWidth="1"/>
    <col min="14083" max="14083" width="5.6640625" customWidth="1"/>
    <col min="14084" max="14084" width="39.77734375" customWidth="1"/>
    <col min="14085" max="14085" width="34.21875" customWidth="1"/>
    <col min="14086" max="14086" width="6.109375" customWidth="1"/>
    <col min="14087" max="14087" width="8.44140625" customWidth="1"/>
    <col min="14088" max="14088" width="15.44140625" customWidth="1"/>
    <col min="14089" max="14089" width="12.21875" customWidth="1"/>
    <col min="14090" max="14090" width="12.6640625" customWidth="1"/>
    <col min="14091" max="14091" width="12" customWidth="1"/>
    <col min="14092" max="14116" width="11.44140625" customWidth="1"/>
    <col min="14337" max="14337" width="2.109375" customWidth="1"/>
    <col min="14338" max="14338" width="7.88671875" customWidth="1"/>
    <col min="14339" max="14339" width="5.6640625" customWidth="1"/>
    <col min="14340" max="14340" width="39.77734375" customWidth="1"/>
    <col min="14341" max="14341" width="34.21875" customWidth="1"/>
    <col min="14342" max="14342" width="6.109375" customWidth="1"/>
    <col min="14343" max="14343" width="8.44140625" customWidth="1"/>
    <col min="14344" max="14344" width="15.44140625" customWidth="1"/>
    <col min="14345" max="14345" width="12.21875" customWidth="1"/>
    <col min="14346" max="14346" width="12.6640625" customWidth="1"/>
    <col min="14347" max="14347" width="12" customWidth="1"/>
    <col min="14348" max="14372" width="11.44140625" customWidth="1"/>
    <col min="14593" max="14593" width="2.109375" customWidth="1"/>
    <col min="14594" max="14594" width="7.88671875" customWidth="1"/>
    <col min="14595" max="14595" width="5.6640625" customWidth="1"/>
    <col min="14596" max="14596" width="39.77734375" customWidth="1"/>
    <col min="14597" max="14597" width="34.21875" customWidth="1"/>
    <col min="14598" max="14598" width="6.109375" customWidth="1"/>
    <col min="14599" max="14599" width="8.44140625" customWidth="1"/>
    <col min="14600" max="14600" width="15.44140625" customWidth="1"/>
    <col min="14601" max="14601" width="12.21875" customWidth="1"/>
    <col min="14602" max="14602" width="12.6640625" customWidth="1"/>
    <col min="14603" max="14603" width="12" customWidth="1"/>
    <col min="14604" max="14628" width="11.44140625" customWidth="1"/>
    <col min="14849" max="14849" width="2.109375" customWidth="1"/>
    <col min="14850" max="14850" width="7.88671875" customWidth="1"/>
    <col min="14851" max="14851" width="5.6640625" customWidth="1"/>
    <col min="14852" max="14852" width="39.77734375" customWidth="1"/>
    <col min="14853" max="14853" width="34.21875" customWidth="1"/>
    <col min="14854" max="14854" width="6.109375" customWidth="1"/>
    <col min="14855" max="14855" width="8.44140625" customWidth="1"/>
    <col min="14856" max="14856" width="15.44140625" customWidth="1"/>
    <col min="14857" max="14857" width="12.21875" customWidth="1"/>
    <col min="14858" max="14858" width="12.6640625" customWidth="1"/>
    <col min="14859" max="14859" width="12" customWidth="1"/>
    <col min="14860" max="14884" width="11.44140625" customWidth="1"/>
    <col min="15105" max="15105" width="2.109375" customWidth="1"/>
    <col min="15106" max="15106" width="7.88671875" customWidth="1"/>
    <col min="15107" max="15107" width="5.6640625" customWidth="1"/>
    <col min="15108" max="15108" width="39.77734375" customWidth="1"/>
    <col min="15109" max="15109" width="34.21875" customWidth="1"/>
    <col min="15110" max="15110" width="6.109375" customWidth="1"/>
    <col min="15111" max="15111" width="8.44140625" customWidth="1"/>
    <col min="15112" max="15112" width="15.44140625" customWidth="1"/>
    <col min="15113" max="15113" width="12.21875" customWidth="1"/>
    <col min="15114" max="15114" width="12.6640625" customWidth="1"/>
    <col min="15115" max="15115" width="12" customWidth="1"/>
    <col min="15116" max="15140" width="11.44140625" customWidth="1"/>
    <col min="15361" max="15361" width="2.109375" customWidth="1"/>
    <col min="15362" max="15362" width="7.88671875" customWidth="1"/>
    <col min="15363" max="15363" width="5.6640625" customWidth="1"/>
    <col min="15364" max="15364" width="39.77734375" customWidth="1"/>
    <col min="15365" max="15365" width="34.21875" customWidth="1"/>
    <col min="15366" max="15366" width="6.109375" customWidth="1"/>
    <col min="15367" max="15367" width="8.44140625" customWidth="1"/>
    <col min="15368" max="15368" width="15.44140625" customWidth="1"/>
    <col min="15369" max="15369" width="12.21875" customWidth="1"/>
    <col min="15370" max="15370" width="12.6640625" customWidth="1"/>
    <col min="15371" max="15371" width="12" customWidth="1"/>
    <col min="15372" max="15396" width="11.44140625" customWidth="1"/>
    <col min="15617" max="15617" width="2.109375" customWidth="1"/>
    <col min="15618" max="15618" width="7.88671875" customWidth="1"/>
    <col min="15619" max="15619" width="5.6640625" customWidth="1"/>
    <col min="15620" max="15620" width="39.77734375" customWidth="1"/>
    <col min="15621" max="15621" width="34.21875" customWidth="1"/>
    <col min="15622" max="15622" width="6.109375" customWidth="1"/>
    <col min="15623" max="15623" width="8.44140625" customWidth="1"/>
    <col min="15624" max="15624" width="15.44140625" customWidth="1"/>
    <col min="15625" max="15625" width="12.21875" customWidth="1"/>
    <col min="15626" max="15626" width="12.6640625" customWidth="1"/>
    <col min="15627" max="15627" width="12" customWidth="1"/>
    <col min="15628" max="15652" width="11.44140625" customWidth="1"/>
    <col min="15873" max="15873" width="2.109375" customWidth="1"/>
    <col min="15874" max="15874" width="7.88671875" customWidth="1"/>
    <col min="15875" max="15875" width="5.6640625" customWidth="1"/>
    <col min="15876" max="15876" width="39.77734375" customWidth="1"/>
    <col min="15877" max="15877" width="34.21875" customWidth="1"/>
    <col min="15878" max="15878" width="6.109375" customWidth="1"/>
    <col min="15879" max="15879" width="8.44140625" customWidth="1"/>
    <col min="15880" max="15880" width="15.44140625" customWidth="1"/>
    <col min="15881" max="15881" width="12.21875" customWidth="1"/>
    <col min="15882" max="15882" width="12.6640625" customWidth="1"/>
    <col min="15883" max="15883" width="12" customWidth="1"/>
    <col min="15884" max="15908" width="11.44140625" customWidth="1"/>
    <col min="16129" max="16129" width="2.109375" customWidth="1"/>
    <col min="16130" max="16130" width="7.88671875" customWidth="1"/>
    <col min="16131" max="16131" width="5.6640625" customWidth="1"/>
    <col min="16132" max="16132" width="39.77734375" customWidth="1"/>
    <col min="16133" max="16133" width="34.21875" customWidth="1"/>
    <col min="16134" max="16134" width="6.109375" customWidth="1"/>
    <col min="16135" max="16135" width="8.44140625" customWidth="1"/>
    <col min="16136" max="16136" width="15.44140625" customWidth="1"/>
    <col min="16137" max="16137" width="12.21875" customWidth="1"/>
    <col min="16138" max="16138" width="12.6640625" customWidth="1"/>
    <col min="16139" max="16139" width="12" customWidth="1"/>
    <col min="16140" max="16164" width="11.44140625" customWidth="1"/>
  </cols>
  <sheetData>
    <row r="1" spans="1:37" ht="18.75" thickBot="1" x14ac:dyDescent="0.25">
      <c r="A1" s="186"/>
      <c r="B1" s="178"/>
      <c r="C1" s="179" t="s">
        <v>616</v>
      </c>
      <c r="D1" s="215"/>
      <c r="E1" s="282"/>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32.25" thickBot="1" x14ac:dyDescent="0.25">
      <c r="A2" s="188"/>
      <c r="B2" s="188"/>
      <c r="C2" s="284" t="s">
        <v>584</v>
      </c>
      <c r="D2" s="190" t="s">
        <v>139</v>
      </c>
      <c r="E2" s="285" t="s">
        <v>113</v>
      </c>
      <c r="F2" s="190" t="s">
        <v>140</v>
      </c>
      <c r="G2" s="190" t="s">
        <v>189</v>
      </c>
      <c r="H2" s="220" t="str">
        <f>'TITLE PAGE'!D14</f>
        <v>2017-18</v>
      </c>
      <c r="I2" s="286" t="str">
        <f>'WRZ summary'!E5</f>
        <v>For info 2017-18</v>
      </c>
      <c r="J2" s="286" t="str">
        <f>'WRZ summary'!F5</f>
        <v>For info 2018-19</v>
      </c>
      <c r="K2" s="286"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195" t="str">
        <f>'WRZ summary'!AF5</f>
        <v>2044-45</v>
      </c>
      <c r="AK2" s="287"/>
    </row>
    <row r="3" spans="1:37" ht="15.75" thickBot="1" x14ac:dyDescent="0.25">
      <c r="A3" s="177"/>
      <c r="B3" s="1053" t="s">
        <v>144</v>
      </c>
      <c r="C3" s="288" t="s">
        <v>617</v>
      </c>
      <c r="D3" s="433" t="s">
        <v>618</v>
      </c>
      <c r="E3" s="787" t="s">
        <v>142</v>
      </c>
      <c r="F3" s="289" t="s">
        <v>75</v>
      </c>
      <c r="G3" s="289">
        <v>2</v>
      </c>
      <c r="H3" s="434">
        <v>364.95280159884322</v>
      </c>
      <c r="I3" s="388">
        <v>364.95280159884322</v>
      </c>
      <c r="J3" s="388">
        <v>366.60297695185858</v>
      </c>
      <c r="K3" s="388">
        <v>367.85632275112533</v>
      </c>
      <c r="L3" s="380">
        <v>365.13606494085445</v>
      </c>
      <c r="M3" s="380">
        <v>362.35716227624829</v>
      </c>
      <c r="N3" s="380">
        <v>359.61014601129699</v>
      </c>
      <c r="O3" s="380">
        <v>357.14094926760129</v>
      </c>
      <c r="P3" s="380">
        <v>354.72132854753261</v>
      </c>
      <c r="Q3" s="380">
        <v>355.30738576573185</v>
      </c>
      <c r="R3" s="380">
        <v>355.71104065548377</v>
      </c>
      <c r="S3" s="380">
        <v>355.95627922967185</v>
      </c>
      <c r="T3" s="380">
        <v>356.26154452547803</v>
      </c>
      <c r="U3" s="380">
        <v>349.37618038870772</v>
      </c>
      <c r="V3" s="380">
        <v>349.25791019138813</v>
      </c>
      <c r="W3" s="380">
        <v>349.12137935444986</v>
      </c>
      <c r="X3" s="380">
        <v>348.98356509179564</v>
      </c>
      <c r="Y3" s="380">
        <v>348.84841719529499</v>
      </c>
      <c r="Z3" s="380">
        <v>348.69122705885309</v>
      </c>
      <c r="AA3" s="380">
        <v>348.53529748528837</v>
      </c>
      <c r="AB3" s="380">
        <v>348.40235287021602</v>
      </c>
      <c r="AC3" s="380">
        <v>348.33698417189891</v>
      </c>
      <c r="AD3" s="380">
        <v>348.26840069383883</v>
      </c>
      <c r="AE3" s="380">
        <v>348.20053897978329</v>
      </c>
      <c r="AF3" s="380">
        <v>348.13225188226158</v>
      </c>
      <c r="AG3" s="380">
        <v>348.06191968765984</v>
      </c>
      <c r="AH3" s="380">
        <v>347.92743642592524</v>
      </c>
      <c r="AI3" s="380">
        <v>347.81135060360157</v>
      </c>
      <c r="AJ3" s="380">
        <v>347.72993096590204</v>
      </c>
      <c r="AK3" s="174"/>
    </row>
    <row r="4" spans="1:37" x14ac:dyDescent="0.2">
      <c r="A4" s="177"/>
      <c r="B4" s="1054"/>
      <c r="C4" s="290" t="s">
        <v>619</v>
      </c>
      <c r="D4" s="377" t="s">
        <v>620</v>
      </c>
      <c r="E4" s="291" t="s">
        <v>621</v>
      </c>
      <c r="F4" s="292" t="s">
        <v>75</v>
      </c>
      <c r="G4" s="292">
        <v>2</v>
      </c>
      <c r="H4" s="378">
        <f>'2. BL Supply'!H4+'6. Preferred (Scenario Yr)'!H8</f>
        <v>0</v>
      </c>
      <c r="I4" s="388">
        <f>'2. BL Supply'!I4+'6. Preferred (Scenario Yr)'!I8</f>
        <v>0</v>
      </c>
      <c r="J4" s="388">
        <f>'2. BL Supply'!J4+'6. Preferred (Scenario Yr)'!J8</f>
        <v>0</v>
      </c>
      <c r="K4" s="388">
        <f>'2. BL Supply'!K4+'6. Preferred (Scenario Yr)'!K8</f>
        <v>0</v>
      </c>
      <c r="L4" s="380">
        <f>'2. BL Supply'!L4+'6. Preferred (Scenario Yr)'!L8</f>
        <v>0</v>
      </c>
      <c r="M4" s="380">
        <f>'2. BL Supply'!M4+'6. Preferred (Scenario Yr)'!M8</f>
        <v>0</v>
      </c>
      <c r="N4" s="380">
        <f>'2. BL Supply'!N4+'6. Preferred (Scenario Yr)'!N8</f>
        <v>0</v>
      </c>
      <c r="O4" s="380">
        <f>'2. BL Supply'!O4+'6. Preferred (Scenario Yr)'!O8</f>
        <v>0</v>
      </c>
      <c r="P4" s="380">
        <f>'2. BL Supply'!P4+'6. Preferred (Scenario Yr)'!P8</f>
        <v>0</v>
      </c>
      <c r="Q4" s="380">
        <f>'2. BL Supply'!Q4+'6. Preferred (Scenario Yr)'!Q8</f>
        <v>0</v>
      </c>
      <c r="R4" s="380">
        <f>'2. BL Supply'!R4+'6. Preferred (Scenario Yr)'!R8</f>
        <v>0</v>
      </c>
      <c r="S4" s="380">
        <f>'2. BL Supply'!S4+'6. Preferred (Scenario Yr)'!S8</f>
        <v>0</v>
      </c>
      <c r="T4" s="380">
        <f>'2. BL Supply'!T4+'6. Preferred (Scenario Yr)'!T8</f>
        <v>0</v>
      </c>
      <c r="U4" s="380">
        <f>'2. BL Supply'!U4+'6. Preferred (Scenario Yr)'!U8</f>
        <v>0</v>
      </c>
      <c r="V4" s="380">
        <f>'2. BL Supply'!V4+'6. Preferred (Scenario Yr)'!V8</f>
        <v>0</v>
      </c>
      <c r="W4" s="380">
        <f>'2. BL Supply'!W4+'6. Preferred (Scenario Yr)'!W8</f>
        <v>0</v>
      </c>
      <c r="X4" s="380">
        <f>'2. BL Supply'!X4+'6. Preferred (Scenario Yr)'!X8</f>
        <v>0</v>
      </c>
      <c r="Y4" s="380">
        <f>'2. BL Supply'!Y4+'6. Preferred (Scenario Yr)'!Y8</f>
        <v>0</v>
      </c>
      <c r="Z4" s="380">
        <f>'2. BL Supply'!Z4+'6. Preferred (Scenario Yr)'!Z8</f>
        <v>0</v>
      </c>
      <c r="AA4" s="380">
        <f>'2. BL Supply'!AA4+'6. Preferred (Scenario Yr)'!AA8</f>
        <v>0</v>
      </c>
      <c r="AB4" s="380">
        <f>'2. BL Supply'!AB4+'6. Preferred (Scenario Yr)'!AB8</f>
        <v>0</v>
      </c>
      <c r="AC4" s="380">
        <f>'2. BL Supply'!AC4+'6. Preferred (Scenario Yr)'!AC8</f>
        <v>0</v>
      </c>
      <c r="AD4" s="380">
        <f>'2. BL Supply'!AD4+'6. Preferred (Scenario Yr)'!AD8</f>
        <v>0</v>
      </c>
      <c r="AE4" s="380">
        <f>'2. BL Supply'!AE4+'6. Preferred (Scenario Yr)'!AE8</f>
        <v>0</v>
      </c>
      <c r="AF4" s="380">
        <f>'2. BL Supply'!AF4+'6. Preferred (Scenario Yr)'!AF8</f>
        <v>0</v>
      </c>
      <c r="AG4" s="380">
        <f>'2. BL Supply'!AG4+'6. Preferred (Scenario Yr)'!AG8</f>
        <v>0</v>
      </c>
      <c r="AH4" s="380">
        <f>'2. BL Supply'!AH4+'6. Preferred (Scenario Yr)'!AH8</f>
        <v>0</v>
      </c>
      <c r="AI4" s="380">
        <f>'2. BL Supply'!AI4+'6. Preferred (Scenario Yr)'!AI8</f>
        <v>0</v>
      </c>
      <c r="AJ4" s="380">
        <f>'2. BL Supply'!AJ4+'6. Preferred (Scenario Yr)'!AJ8</f>
        <v>0</v>
      </c>
      <c r="AK4" s="174"/>
    </row>
    <row r="5" spans="1:37" x14ac:dyDescent="0.2">
      <c r="A5" s="293"/>
      <c r="B5" s="1054"/>
      <c r="C5" s="294" t="s">
        <v>123</v>
      </c>
      <c r="D5" s="295" t="s">
        <v>123</v>
      </c>
      <c r="E5" s="296" t="s">
        <v>123</v>
      </c>
      <c r="F5" s="297" t="s">
        <v>123</v>
      </c>
      <c r="G5" s="297">
        <v>2</v>
      </c>
      <c r="H5" s="298" t="s">
        <v>123</v>
      </c>
      <c r="I5" s="299" t="s">
        <v>123</v>
      </c>
      <c r="J5" s="299" t="s">
        <v>123</v>
      </c>
      <c r="K5" s="299" t="s">
        <v>123</v>
      </c>
      <c r="L5" s="300" t="s">
        <v>123</v>
      </c>
      <c r="M5" s="300" t="s">
        <v>123</v>
      </c>
      <c r="N5" s="300" t="s">
        <v>123</v>
      </c>
      <c r="O5" s="300" t="s">
        <v>123</v>
      </c>
      <c r="P5" s="300" t="s">
        <v>123</v>
      </c>
      <c r="Q5" s="300" t="s">
        <v>123</v>
      </c>
      <c r="R5" s="300" t="s">
        <v>123</v>
      </c>
      <c r="S5" s="300" t="s">
        <v>123</v>
      </c>
      <c r="T5" s="300" t="s">
        <v>123</v>
      </c>
      <c r="U5" s="300" t="s">
        <v>123</v>
      </c>
      <c r="V5" s="300" t="s">
        <v>123</v>
      </c>
      <c r="W5" s="300" t="s">
        <v>123</v>
      </c>
      <c r="X5" s="300" t="s">
        <v>123</v>
      </c>
      <c r="Y5" s="300" t="s">
        <v>123</v>
      </c>
      <c r="Z5" s="300" t="s">
        <v>123</v>
      </c>
      <c r="AA5" s="300" t="s">
        <v>123</v>
      </c>
      <c r="AB5" s="300" t="s">
        <v>123</v>
      </c>
      <c r="AC5" s="300" t="s">
        <v>123</v>
      </c>
      <c r="AD5" s="300" t="s">
        <v>123</v>
      </c>
      <c r="AE5" s="300" t="s">
        <v>123</v>
      </c>
      <c r="AF5" s="300" t="s">
        <v>123</v>
      </c>
      <c r="AG5" s="300" t="s">
        <v>123</v>
      </c>
      <c r="AH5" s="300" t="s">
        <v>123</v>
      </c>
      <c r="AI5" s="300" t="s">
        <v>123</v>
      </c>
      <c r="AJ5" s="300" t="s">
        <v>123</v>
      </c>
      <c r="AK5" s="174"/>
    </row>
    <row r="6" spans="1:37" x14ac:dyDescent="0.2">
      <c r="A6" s="293"/>
      <c r="B6" s="1054"/>
      <c r="C6" s="294" t="s">
        <v>123</v>
      </c>
      <c r="D6" s="295" t="s">
        <v>123</v>
      </c>
      <c r="E6" s="296" t="s">
        <v>123</v>
      </c>
      <c r="F6" s="297" t="s">
        <v>123</v>
      </c>
      <c r="G6" s="297">
        <v>2</v>
      </c>
      <c r="H6" s="298" t="s">
        <v>123</v>
      </c>
      <c r="I6" s="299" t="s">
        <v>123</v>
      </c>
      <c r="J6" s="299" t="s">
        <v>123</v>
      </c>
      <c r="K6" s="299" t="s">
        <v>123</v>
      </c>
      <c r="L6" s="300" t="s">
        <v>123</v>
      </c>
      <c r="M6" s="300" t="s">
        <v>123</v>
      </c>
      <c r="N6" s="300" t="s">
        <v>123</v>
      </c>
      <c r="O6" s="300" t="s">
        <v>123</v>
      </c>
      <c r="P6" s="300" t="s">
        <v>123</v>
      </c>
      <c r="Q6" s="300" t="s">
        <v>123</v>
      </c>
      <c r="R6" s="300" t="s">
        <v>123</v>
      </c>
      <c r="S6" s="300" t="s">
        <v>123</v>
      </c>
      <c r="T6" s="300" t="s">
        <v>123</v>
      </c>
      <c r="U6" s="300" t="s">
        <v>123</v>
      </c>
      <c r="V6" s="300" t="s">
        <v>123</v>
      </c>
      <c r="W6" s="300" t="s">
        <v>123</v>
      </c>
      <c r="X6" s="300" t="s">
        <v>123</v>
      </c>
      <c r="Y6" s="300" t="s">
        <v>123</v>
      </c>
      <c r="Z6" s="300" t="s">
        <v>123</v>
      </c>
      <c r="AA6" s="300" t="s">
        <v>123</v>
      </c>
      <c r="AB6" s="300" t="s">
        <v>123</v>
      </c>
      <c r="AC6" s="300" t="s">
        <v>123</v>
      </c>
      <c r="AD6" s="300" t="s">
        <v>123</v>
      </c>
      <c r="AE6" s="300" t="s">
        <v>123</v>
      </c>
      <c r="AF6" s="300" t="s">
        <v>123</v>
      </c>
      <c r="AG6" s="300" t="s">
        <v>123</v>
      </c>
      <c r="AH6" s="300" t="s">
        <v>123</v>
      </c>
      <c r="AI6" s="300" t="s">
        <v>123</v>
      </c>
      <c r="AJ6" s="300" t="s">
        <v>123</v>
      </c>
      <c r="AK6" s="174"/>
    </row>
    <row r="7" spans="1:37" ht="15.75" thickBot="1" x14ac:dyDescent="0.25">
      <c r="A7" s="293"/>
      <c r="B7" s="1054"/>
      <c r="C7" s="294" t="s">
        <v>123</v>
      </c>
      <c r="D7" s="301" t="s">
        <v>123</v>
      </c>
      <c r="E7" s="296" t="s">
        <v>123</v>
      </c>
      <c r="F7" s="297" t="s">
        <v>123</v>
      </c>
      <c r="G7" s="297">
        <v>2</v>
      </c>
      <c r="H7" s="298" t="s">
        <v>123</v>
      </c>
      <c r="I7" s="299" t="s">
        <v>123</v>
      </c>
      <c r="J7" s="299" t="s">
        <v>123</v>
      </c>
      <c r="K7" s="299" t="s">
        <v>123</v>
      </c>
      <c r="L7" s="300" t="s">
        <v>123</v>
      </c>
      <c r="M7" s="300" t="s">
        <v>123</v>
      </c>
      <c r="N7" s="300" t="s">
        <v>123</v>
      </c>
      <c r="O7" s="300" t="s">
        <v>123</v>
      </c>
      <c r="P7" s="300" t="s">
        <v>123</v>
      </c>
      <c r="Q7" s="300" t="s">
        <v>123</v>
      </c>
      <c r="R7" s="300" t="s">
        <v>123</v>
      </c>
      <c r="S7" s="300" t="s">
        <v>123</v>
      </c>
      <c r="T7" s="300" t="s">
        <v>123</v>
      </c>
      <c r="U7" s="300" t="s">
        <v>123</v>
      </c>
      <c r="V7" s="300" t="s">
        <v>123</v>
      </c>
      <c r="W7" s="300" t="s">
        <v>123</v>
      </c>
      <c r="X7" s="300" t="s">
        <v>123</v>
      </c>
      <c r="Y7" s="300" t="s">
        <v>123</v>
      </c>
      <c r="Z7" s="300" t="s">
        <v>123</v>
      </c>
      <c r="AA7" s="300" t="s">
        <v>123</v>
      </c>
      <c r="AB7" s="300" t="s">
        <v>123</v>
      </c>
      <c r="AC7" s="300" t="s">
        <v>123</v>
      </c>
      <c r="AD7" s="300" t="s">
        <v>123</v>
      </c>
      <c r="AE7" s="300" t="s">
        <v>123</v>
      </c>
      <c r="AF7" s="300" t="s">
        <v>123</v>
      </c>
      <c r="AG7" s="300" t="s">
        <v>123</v>
      </c>
      <c r="AH7" s="300" t="s">
        <v>123</v>
      </c>
      <c r="AI7" s="300" t="s">
        <v>123</v>
      </c>
      <c r="AJ7" s="300" t="s">
        <v>123</v>
      </c>
      <c r="AK7" s="174"/>
    </row>
    <row r="8" spans="1:37" x14ac:dyDescent="0.2">
      <c r="A8" s="177"/>
      <c r="B8" s="1054"/>
      <c r="C8" s="290" t="s">
        <v>622</v>
      </c>
      <c r="D8" s="377" t="s">
        <v>623</v>
      </c>
      <c r="E8" s="291" t="s">
        <v>624</v>
      </c>
      <c r="F8" s="292" t="s">
        <v>75</v>
      </c>
      <c r="G8" s="292">
        <v>2</v>
      </c>
      <c r="H8" s="378">
        <f>'2. BL Supply'!H7+'6. Preferred (Scenario Yr)'!H11</f>
        <v>0</v>
      </c>
      <c r="I8" s="388">
        <f>'2. BL Supply'!I7+'6. Preferred (Scenario Yr)'!I11</f>
        <v>0</v>
      </c>
      <c r="J8" s="388">
        <f>'2. BL Supply'!J7+'6. Preferred (Scenario Yr)'!J11</f>
        <v>0</v>
      </c>
      <c r="K8" s="388">
        <f>'2. BL Supply'!K7+'6. Preferred (Scenario Yr)'!K11</f>
        <v>0</v>
      </c>
      <c r="L8" s="380">
        <f>'2. BL Supply'!L7+'6. Preferred (Scenario Yr)'!L11</f>
        <v>0</v>
      </c>
      <c r="M8" s="380">
        <f>'2. BL Supply'!M7+'6. Preferred (Scenario Yr)'!M11</f>
        <v>0</v>
      </c>
      <c r="N8" s="380">
        <f>'2. BL Supply'!N7+'6. Preferred (Scenario Yr)'!N11</f>
        <v>0</v>
      </c>
      <c r="O8" s="380">
        <f>'2. BL Supply'!O7+'6. Preferred (Scenario Yr)'!O11</f>
        <v>0</v>
      </c>
      <c r="P8" s="380">
        <f>'2. BL Supply'!P7+'6. Preferred (Scenario Yr)'!P11</f>
        <v>0</v>
      </c>
      <c r="Q8" s="380">
        <f>'2. BL Supply'!Q7+'6. Preferred (Scenario Yr)'!Q11</f>
        <v>0</v>
      </c>
      <c r="R8" s="380">
        <f>'2. BL Supply'!R7+'6. Preferred (Scenario Yr)'!R11</f>
        <v>0</v>
      </c>
      <c r="S8" s="380">
        <f>'2. BL Supply'!S7+'6. Preferred (Scenario Yr)'!S11</f>
        <v>0</v>
      </c>
      <c r="T8" s="380">
        <f>'2. BL Supply'!T7+'6. Preferred (Scenario Yr)'!T11</f>
        <v>0</v>
      </c>
      <c r="U8" s="380">
        <f>'2. BL Supply'!U7+'6. Preferred (Scenario Yr)'!U11</f>
        <v>0</v>
      </c>
      <c r="V8" s="380">
        <f>'2. BL Supply'!V7+'6. Preferred (Scenario Yr)'!V11</f>
        <v>0</v>
      </c>
      <c r="W8" s="380">
        <f>'2. BL Supply'!W7+'6. Preferred (Scenario Yr)'!W11</f>
        <v>0</v>
      </c>
      <c r="X8" s="380">
        <f>'2. BL Supply'!X7+'6. Preferred (Scenario Yr)'!X11</f>
        <v>0</v>
      </c>
      <c r="Y8" s="380">
        <f>'2. BL Supply'!Y7+'6. Preferred (Scenario Yr)'!Y11</f>
        <v>0</v>
      </c>
      <c r="Z8" s="380">
        <f>'2. BL Supply'!Z7+'6. Preferred (Scenario Yr)'!Z11</f>
        <v>0</v>
      </c>
      <c r="AA8" s="380">
        <f>'2. BL Supply'!AA7+'6. Preferred (Scenario Yr)'!AA11</f>
        <v>0</v>
      </c>
      <c r="AB8" s="380">
        <f>'2. BL Supply'!AB7+'6. Preferred (Scenario Yr)'!AB11</f>
        <v>0</v>
      </c>
      <c r="AC8" s="380">
        <f>'2. BL Supply'!AC7+'6. Preferred (Scenario Yr)'!AC11</f>
        <v>0</v>
      </c>
      <c r="AD8" s="380">
        <f>'2. BL Supply'!AD7+'6. Preferred (Scenario Yr)'!AD11</f>
        <v>0</v>
      </c>
      <c r="AE8" s="380">
        <f>'2. BL Supply'!AE7+'6. Preferred (Scenario Yr)'!AE11</f>
        <v>0</v>
      </c>
      <c r="AF8" s="380">
        <f>'2. BL Supply'!AF7+'6. Preferred (Scenario Yr)'!AF11</f>
        <v>0</v>
      </c>
      <c r="AG8" s="380">
        <f>'2. BL Supply'!AG7+'6. Preferred (Scenario Yr)'!AG11</f>
        <v>0</v>
      </c>
      <c r="AH8" s="380">
        <f>'2. BL Supply'!AH7+'6. Preferred (Scenario Yr)'!AH11</f>
        <v>0</v>
      </c>
      <c r="AI8" s="380">
        <f>'2. BL Supply'!AI7+'6. Preferred (Scenario Yr)'!AI11</f>
        <v>0</v>
      </c>
      <c r="AJ8" s="380">
        <f>'2. BL Supply'!AJ7+'6. Preferred (Scenario Yr)'!AJ11</f>
        <v>0</v>
      </c>
      <c r="AK8" s="174"/>
    </row>
    <row r="9" spans="1:37" x14ac:dyDescent="0.2">
      <c r="A9" s="293"/>
      <c r="B9" s="1054"/>
      <c r="C9" s="294" t="s">
        <v>123</v>
      </c>
      <c r="D9" s="295" t="s">
        <v>123</v>
      </c>
      <c r="E9" s="302" t="s">
        <v>123</v>
      </c>
      <c r="F9" s="303" t="s">
        <v>123</v>
      </c>
      <c r="G9" s="303">
        <v>2</v>
      </c>
      <c r="H9" s="298" t="s">
        <v>123</v>
      </c>
      <c r="I9" s="299" t="s">
        <v>123</v>
      </c>
      <c r="J9" s="299" t="s">
        <v>123</v>
      </c>
      <c r="K9" s="299" t="s">
        <v>123</v>
      </c>
      <c r="L9" s="300" t="s">
        <v>123</v>
      </c>
      <c r="M9" s="300" t="s">
        <v>123</v>
      </c>
      <c r="N9" s="300" t="s">
        <v>123</v>
      </c>
      <c r="O9" s="300" t="s">
        <v>123</v>
      </c>
      <c r="P9" s="300" t="s">
        <v>123</v>
      </c>
      <c r="Q9" s="300" t="s">
        <v>123</v>
      </c>
      <c r="R9" s="300" t="s">
        <v>123</v>
      </c>
      <c r="S9" s="300" t="s">
        <v>123</v>
      </c>
      <c r="T9" s="300" t="s">
        <v>123</v>
      </c>
      <c r="U9" s="300" t="s">
        <v>123</v>
      </c>
      <c r="V9" s="300" t="s">
        <v>123</v>
      </c>
      <c r="W9" s="300" t="s">
        <v>123</v>
      </c>
      <c r="X9" s="300" t="s">
        <v>123</v>
      </c>
      <c r="Y9" s="300" t="s">
        <v>123</v>
      </c>
      <c r="Z9" s="300" t="s">
        <v>123</v>
      </c>
      <c r="AA9" s="300" t="s">
        <v>123</v>
      </c>
      <c r="AB9" s="300" t="s">
        <v>123</v>
      </c>
      <c r="AC9" s="300" t="s">
        <v>123</v>
      </c>
      <c r="AD9" s="300" t="s">
        <v>123</v>
      </c>
      <c r="AE9" s="300" t="s">
        <v>123</v>
      </c>
      <c r="AF9" s="300" t="s">
        <v>123</v>
      </c>
      <c r="AG9" s="300" t="s">
        <v>123</v>
      </c>
      <c r="AH9" s="300" t="s">
        <v>123</v>
      </c>
      <c r="AI9" s="300" t="s">
        <v>123</v>
      </c>
      <c r="AJ9" s="300" t="s">
        <v>123</v>
      </c>
      <c r="AK9" s="174"/>
    </row>
    <row r="10" spans="1:37" x14ac:dyDescent="0.2">
      <c r="A10" s="293"/>
      <c r="B10" s="1054"/>
      <c r="C10" s="294" t="s">
        <v>123</v>
      </c>
      <c r="D10" s="301" t="s">
        <v>123</v>
      </c>
      <c r="E10" s="304" t="s">
        <v>123</v>
      </c>
      <c r="F10" s="305" t="s">
        <v>123</v>
      </c>
      <c r="G10" s="303">
        <v>2</v>
      </c>
      <c r="H10" s="298" t="s">
        <v>123</v>
      </c>
      <c r="I10" s="299" t="s">
        <v>123</v>
      </c>
      <c r="J10" s="299" t="s">
        <v>123</v>
      </c>
      <c r="K10" s="299" t="s">
        <v>123</v>
      </c>
      <c r="L10" s="300" t="s">
        <v>123</v>
      </c>
      <c r="M10" s="300" t="s">
        <v>123</v>
      </c>
      <c r="N10" s="300" t="s">
        <v>123</v>
      </c>
      <c r="O10" s="300" t="s">
        <v>123</v>
      </c>
      <c r="P10" s="300" t="s">
        <v>123</v>
      </c>
      <c r="Q10" s="300" t="s">
        <v>123</v>
      </c>
      <c r="R10" s="300" t="s">
        <v>123</v>
      </c>
      <c r="S10" s="300" t="s">
        <v>123</v>
      </c>
      <c r="T10" s="300" t="s">
        <v>123</v>
      </c>
      <c r="U10" s="300" t="s">
        <v>123</v>
      </c>
      <c r="V10" s="300" t="s">
        <v>123</v>
      </c>
      <c r="W10" s="300" t="s">
        <v>123</v>
      </c>
      <c r="X10" s="300" t="s">
        <v>123</v>
      </c>
      <c r="Y10" s="300" t="s">
        <v>123</v>
      </c>
      <c r="Z10" s="300" t="s">
        <v>123</v>
      </c>
      <c r="AA10" s="300" t="s">
        <v>123</v>
      </c>
      <c r="AB10" s="300" t="s">
        <v>123</v>
      </c>
      <c r="AC10" s="300" t="s">
        <v>123</v>
      </c>
      <c r="AD10" s="300" t="s">
        <v>123</v>
      </c>
      <c r="AE10" s="300" t="s">
        <v>123</v>
      </c>
      <c r="AF10" s="300" t="s">
        <v>123</v>
      </c>
      <c r="AG10" s="300" t="s">
        <v>123</v>
      </c>
      <c r="AH10" s="300" t="s">
        <v>123</v>
      </c>
      <c r="AI10" s="300" t="s">
        <v>123</v>
      </c>
      <c r="AJ10" s="300" t="s">
        <v>123</v>
      </c>
      <c r="AK10" s="174"/>
    </row>
    <row r="11" spans="1:37" x14ac:dyDescent="0.2">
      <c r="A11" s="293"/>
      <c r="B11" s="1054"/>
      <c r="C11" s="294" t="s">
        <v>123</v>
      </c>
      <c r="D11" s="301" t="s">
        <v>123</v>
      </c>
      <c r="E11" s="304" t="s">
        <v>123</v>
      </c>
      <c r="F11" s="305" t="s">
        <v>123</v>
      </c>
      <c r="G11" s="303">
        <v>2</v>
      </c>
      <c r="H11" s="298" t="s">
        <v>123</v>
      </c>
      <c r="I11" s="299" t="s">
        <v>123</v>
      </c>
      <c r="J11" s="299" t="s">
        <v>123</v>
      </c>
      <c r="K11" s="299" t="s">
        <v>123</v>
      </c>
      <c r="L11" s="300" t="s">
        <v>123</v>
      </c>
      <c r="M11" s="300" t="s">
        <v>123</v>
      </c>
      <c r="N11" s="300" t="s">
        <v>123</v>
      </c>
      <c r="O11" s="300" t="s">
        <v>123</v>
      </c>
      <c r="P11" s="300" t="s">
        <v>123</v>
      </c>
      <c r="Q11" s="300" t="s">
        <v>123</v>
      </c>
      <c r="R11" s="300" t="s">
        <v>123</v>
      </c>
      <c r="S11" s="300" t="s">
        <v>123</v>
      </c>
      <c r="T11" s="300" t="s">
        <v>123</v>
      </c>
      <c r="U11" s="300" t="s">
        <v>123</v>
      </c>
      <c r="V11" s="300" t="s">
        <v>123</v>
      </c>
      <c r="W11" s="300" t="s">
        <v>123</v>
      </c>
      <c r="X11" s="300" t="s">
        <v>123</v>
      </c>
      <c r="Y11" s="300" t="s">
        <v>123</v>
      </c>
      <c r="Z11" s="300" t="s">
        <v>123</v>
      </c>
      <c r="AA11" s="300" t="s">
        <v>123</v>
      </c>
      <c r="AB11" s="300" t="s">
        <v>123</v>
      </c>
      <c r="AC11" s="300" t="s">
        <v>123</v>
      </c>
      <c r="AD11" s="300" t="s">
        <v>123</v>
      </c>
      <c r="AE11" s="300" t="s">
        <v>123</v>
      </c>
      <c r="AF11" s="300" t="s">
        <v>123</v>
      </c>
      <c r="AG11" s="300" t="s">
        <v>123</v>
      </c>
      <c r="AH11" s="300" t="s">
        <v>123</v>
      </c>
      <c r="AI11" s="300" t="s">
        <v>123</v>
      </c>
      <c r="AJ11" s="300" t="s">
        <v>123</v>
      </c>
      <c r="AK11" s="174"/>
    </row>
    <row r="12" spans="1:37" ht="15.75" thickBot="1" x14ac:dyDescent="0.25">
      <c r="A12" s="293"/>
      <c r="B12" s="1055"/>
      <c r="C12" s="306" t="s">
        <v>123</v>
      </c>
      <c r="D12" s="307" t="s">
        <v>123</v>
      </c>
      <c r="E12" s="308" t="s">
        <v>123</v>
      </c>
      <c r="F12" s="309" t="s">
        <v>123</v>
      </c>
      <c r="G12" s="309">
        <v>2</v>
      </c>
      <c r="H12" s="310" t="s">
        <v>123</v>
      </c>
      <c r="I12" s="311" t="s">
        <v>123</v>
      </c>
      <c r="J12" s="311" t="s">
        <v>123</v>
      </c>
      <c r="K12" s="311" t="s">
        <v>123</v>
      </c>
      <c r="L12" s="312" t="s">
        <v>123</v>
      </c>
      <c r="M12" s="312" t="s">
        <v>123</v>
      </c>
      <c r="N12" s="312" t="s">
        <v>123</v>
      </c>
      <c r="O12" s="312" t="s">
        <v>123</v>
      </c>
      <c r="P12" s="312" t="s">
        <v>123</v>
      </c>
      <c r="Q12" s="312" t="s">
        <v>123</v>
      </c>
      <c r="R12" s="312" t="s">
        <v>123</v>
      </c>
      <c r="S12" s="312" t="s">
        <v>123</v>
      </c>
      <c r="T12" s="312" t="s">
        <v>123</v>
      </c>
      <c r="U12" s="312" t="s">
        <v>123</v>
      </c>
      <c r="V12" s="312" t="s">
        <v>123</v>
      </c>
      <c r="W12" s="312" t="s">
        <v>123</v>
      </c>
      <c r="X12" s="312" t="s">
        <v>123</v>
      </c>
      <c r="Y12" s="312" t="s">
        <v>123</v>
      </c>
      <c r="Z12" s="312" t="s">
        <v>123</v>
      </c>
      <c r="AA12" s="312" t="s">
        <v>123</v>
      </c>
      <c r="AB12" s="312" t="s">
        <v>123</v>
      </c>
      <c r="AC12" s="312" t="s">
        <v>123</v>
      </c>
      <c r="AD12" s="312" t="s">
        <v>123</v>
      </c>
      <c r="AE12" s="312" t="s">
        <v>123</v>
      </c>
      <c r="AF12" s="312" t="s">
        <v>123</v>
      </c>
      <c r="AG12" s="312" t="s">
        <v>123</v>
      </c>
      <c r="AH12" s="312" t="s">
        <v>123</v>
      </c>
      <c r="AI12" s="312" t="s">
        <v>123</v>
      </c>
      <c r="AJ12" s="312" t="s">
        <v>123</v>
      </c>
      <c r="AK12" s="174"/>
    </row>
    <row r="13" spans="1:37" x14ac:dyDescent="0.2">
      <c r="A13" s="177"/>
      <c r="B13" s="1069" t="s">
        <v>625</v>
      </c>
      <c r="C13" s="290" t="s">
        <v>626</v>
      </c>
      <c r="D13" s="377" t="s">
        <v>627</v>
      </c>
      <c r="E13" s="291" t="s">
        <v>628</v>
      </c>
      <c r="F13" s="292" t="s">
        <v>75</v>
      </c>
      <c r="G13" s="292">
        <v>2</v>
      </c>
      <c r="H13" s="378">
        <f>'2. BL Supply'!H10+'6. Preferred (Scenario Yr)'!H17</f>
        <v>1.56</v>
      </c>
      <c r="I13" s="388">
        <f>'2. BL Supply'!I10+'6. Preferred (Scenario Yr)'!I17</f>
        <v>1.56</v>
      </c>
      <c r="J13" s="388">
        <f>'2. BL Supply'!J10+'6. Preferred (Scenario Yr)'!J17</f>
        <v>1.56</v>
      </c>
      <c r="K13" s="388">
        <f>'2. BL Supply'!K10+'6. Preferred (Scenario Yr)'!K17</f>
        <v>1.56</v>
      </c>
      <c r="L13" s="380">
        <f>'2. BL Supply'!L10+'6. Preferred (Scenario Yr)'!L17</f>
        <v>1.56</v>
      </c>
      <c r="M13" s="380">
        <f>'2. BL Supply'!M10+'6. Preferred (Scenario Yr)'!M17</f>
        <v>1.56</v>
      </c>
      <c r="N13" s="380">
        <f>'2. BL Supply'!N10+'6. Preferred (Scenario Yr)'!N17</f>
        <v>1.56</v>
      </c>
      <c r="O13" s="380">
        <f>'2. BL Supply'!O10+'6. Preferred (Scenario Yr)'!O17</f>
        <v>1.56</v>
      </c>
      <c r="P13" s="380">
        <f>'2. BL Supply'!P10+'6. Preferred (Scenario Yr)'!P17</f>
        <v>1.56</v>
      </c>
      <c r="Q13" s="380">
        <f>'2. BL Supply'!Q10+'6. Preferred (Scenario Yr)'!Q17</f>
        <v>1.56</v>
      </c>
      <c r="R13" s="380">
        <f>'2. BL Supply'!R10+'6. Preferred (Scenario Yr)'!R17</f>
        <v>1.56</v>
      </c>
      <c r="S13" s="380">
        <f>'2. BL Supply'!S10+'6. Preferred (Scenario Yr)'!S17</f>
        <v>1.56</v>
      </c>
      <c r="T13" s="380">
        <f>'2. BL Supply'!T10+'6. Preferred (Scenario Yr)'!T17</f>
        <v>1.56</v>
      </c>
      <c r="U13" s="380">
        <f>'2. BL Supply'!U10+'6. Preferred (Scenario Yr)'!U17</f>
        <v>1.56</v>
      </c>
      <c r="V13" s="380">
        <f>'2. BL Supply'!V10+'6. Preferred (Scenario Yr)'!V17</f>
        <v>1.56</v>
      </c>
      <c r="W13" s="380">
        <f>'2. BL Supply'!W10+'6. Preferred (Scenario Yr)'!W17</f>
        <v>1.56</v>
      </c>
      <c r="X13" s="380">
        <f>'2. BL Supply'!X10+'6. Preferred (Scenario Yr)'!X17</f>
        <v>1.56</v>
      </c>
      <c r="Y13" s="380">
        <f>'2. BL Supply'!Y10+'6. Preferred (Scenario Yr)'!Y17</f>
        <v>1.56</v>
      </c>
      <c r="Z13" s="380">
        <f>'2. BL Supply'!Z10+'6. Preferred (Scenario Yr)'!Z17</f>
        <v>1.56</v>
      </c>
      <c r="AA13" s="380">
        <f>'2. BL Supply'!AA10+'6. Preferred (Scenario Yr)'!AA17</f>
        <v>1.56</v>
      </c>
      <c r="AB13" s="380">
        <f>'2. BL Supply'!AB10+'6. Preferred (Scenario Yr)'!AB17</f>
        <v>1.56</v>
      </c>
      <c r="AC13" s="380">
        <f>'2. BL Supply'!AC10+'6. Preferred (Scenario Yr)'!AC17</f>
        <v>1.56</v>
      </c>
      <c r="AD13" s="380">
        <f>'2. BL Supply'!AD10+'6. Preferred (Scenario Yr)'!AD17</f>
        <v>1.56</v>
      </c>
      <c r="AE13" s="380">
        <f>'2. BL Supply'!AE10+'6. Preferred (Scenario Yr)'!AE17</f>
        <v>1.56</v>
      </c>
      <c r="AF13" s="380">
        <f>'2. BL Supply'!AF10+'6. Preferred (Scenario Yr)'!AF17</f>
        <v>1.56</v>
      </c>
      <c r="AG13" s="380">
        <f>'2. BL Supply'!AG10+'6. Preferred (Scenario Yr)'!AG17</f>
        <v>1.56</v>
      </c>
      <c r="AH13" s="380">
        <f>'2. BL Supply'!AH10+'6. Preferred (Scenario Yr)'!AH17</f>
        <v>1.56</v>
      </c>
      <c r="AI13" s="380">
        <f>'2. BL Supply'!AI10+'6. Preferred (Scenario Yr)'!AI17</f>
        <v>1.56</v>
      </c>
      <c r="AJ13" s="380">
        <f>'2. BL Supply'!AJ10+'6. Preferred (Scenario Yr)'!AJ17</f>
        <v>1.56</v>
      </c>
      <c r="AK13" s="174"/>
    </row>
    <row r="14" spans="1:37" x14ac:dyDescent="0.2">
      <c r="A14" s="293"/>
      <c r="B14" s="1070"/>
      <c r="C14" s="294" t="s">
        <v>123</v>
      </c>
      <c r="D14" s="301" t="s">
        <v>123</v>
      </c>
      <c r="E14" s="296" t="s">
        <v>123</v>
      </c>
      <c r="F14" s="297" t="s">
        <v>123</v>
      </c>
      <c r="G14" s="297">
        <v>2</v>
      </c>
      <c r="H14" s="298" t="s">
        <v>123</v>
      </c>
      <c r="I14" s="299" t="s">
        <v>123</v>
      </c>
      <c r="J14" s="299" t="s">
        <v>123</v>
      </c>
      <c r="K14" s="299" t="s">
        <v>123</v>
      </c>
      <c r="L14" s="300" t="s">
        <v>123</v>
      </c>
      <c r="M14" s="300" t="s">
        <v>123</v>
      </c>
      <c r="N14" s="300" t="s">
        <v>123</v>
      </c>
      <c r="O14" s="300" t="s">
        <v>123</v>
      </c>
      <c r="P14" s="300" t="s">
        <v>123</v>
      </c>
      <c r="Q14" s="300" t="s">
        <v>123</v>
      </c>
      <c r="R14" s="300" t="s">
        <v>123</v>
      </c>
      <c r="S14" s="300" t="s">
        <v>123</v>
      </c>
      <c r="T14" s="300" t="s">
        <v>123</v>
      </c>
      <c r="U14" s="300" t="s">
        <v>123</v>
      </c>
      <c r="V14" s="300" t="s">
        <v>123</v>
      </c>
      <c r="W14" s="300" t="s">
        <v>123</v>
      </c>
      <c r="X14" s="300" t="s">
        <v>123</v>
      </c>
      <c r="Y14" s="300" t="s">
        <v>123</v>
      </c>
      <c r="Z14" s="300" t="s">
        <v>123</v>
      </c>
      <c r="AA14" s="300" t="s">
        <v>123</v>
      </c>
      <c r="AB14" s="300" t="s">
        <v>123</v>
      </c>
      <c r="AC14" s="300" t="s">
        <v>123</v>
      </c>
      <c r="AD14" s="300" t="s">
        <v>123</v>
      </c>
      <c r="AE14" s="300" t="s">
        <v>123</v>
      </c>
      <c r="AF14" s="300" t="s">
        <v>123</v>
      </c>
      <c r="AG14" s="300" t="s">
        <v>123</v>
      </c>
      <c r="AH14" s="300" t="s">
        <v>123</v>
      </c>
      <c r="AI14" s="300" t="s">
        <v>123</v>
      </c>
      <c r="AJ14" s="300" t="s">
        <v>123</v>
      </c>
      <c r="AK14" s="174"/>
    </row>
    <row r="15" spans="1:37" x14ac:dyDescent="0.2">
      <c r="A15" s="293"/>
      <c r="B15" s="1070"/>
      <c r="C15" s="294" t="s">
        <v>123</v>
      </c>
      <c r="D15" s="301" t="s">
        <v>123</v>
      </c>
      <c r="E15" s="296" t="s">
        <v>123</v>
      </c>
      <c r="F15" s="297" t="s">
        <v>123</v>
      </c>
      <c r="G15" s="297">
        <v>2</v>
      </c>
      <c r="H15" s="298" t="s">
        <v>123</v>
      </c>
      <c r="I15" s="299" t="s">
        <v>123</v>
      </c>
      <c r="J15" s="299" t="s">
        <v>123</v>
      </c>
      <c r="K15" s="299" t="s">
        <v>123</v>
      </c>
      <c r="L15" s="300" t="s">
        <v>123</v>
      </c>
      <c r="M15" s="300" t="s">
        <v>123</v>
      </c>
      <c r="N15" s="300" t="s">
        <v>123</v>
      </c>
      <c r="O15" s="300" t="s">
        <v>123</v>
      </c>
      <c r="P15" s="300" t="s">
        <v>123</v>
      </c>
      <c r="Q15" s="300" t="s">
        <v>123</v>
      </c>
      <c r="R15" s="300" t="s">
        <v>123</v>
      </c>
      <c r="S15" s="300" t="s">
        <v>123</v>
      </c>
      <c r="T15" s="300" t="s">
        <v>123</v>
      </c>
      <c r="U15" s="300" t="s">
        <v>123</v>
      </c>
      <c r="V15" s="300" t="s">
        <v>123</v>
      </c>
      <c r="W15" s="300" t="s">
        <v>123</v>
      </c>
      <c r="X15" s="300" t="s">
        <v>123</v>
      </c>
      <c r="Y15" s="300" t="s">
        <v>123</v>
      </c>
      <c r="Z15" s="300" t="s">
        <v>123</v>
      </c>
      <c r="AA15" s="300" t="s">
        <v>123</v>
      </c>
      <c r="AB15" s="300" t="s">
        <v>123</v>
      </c>
      <c r="AC15" s="300" t="s">
        <v>123</v>
      </c>
      <c r="AD15" s="300" t="s">
        <v>123</v>
      </c>
      <c r="AE15" s="300" t="s">
        <v>123</v>
      </c>
      <c r="AF15" s="300" t="s">
        <v>123</v>
      </c>
      <c r="AG15" s="300" t="s">
        <v>123</v>
      </c>
      <c r="AH15" s="300" t="s">
        <v>123</v>
      </c>
      <c r="AI15" s="300" t="s">
        <v>123</v>
      </c>
      <c r="AJ15" s="300" t="s">
        <v>123</v>
      </c>
      <c r="AK15" s="174"/>
    </row>
    <row r="16" spans="1:37" ht="15.75" thickBot="1" x14ac:dyDescent="0.25">
      <c r="A16" s="293"/>
      <c r="B16" s="1070"/>
      <c r="C16" s="294" t="s">
        <v>123</v>
      </c>
      <c r="D16" s="301" t="s">
        <v>123</v>
      </c>
      <c r="E16" s="296" t="s">
        <v>123</v>
      </c>
      <c r="F16" s="297" t="s">
        <v>123</v>
      </c>
      <c r="G16" s="297">
        <v>2</v>
      </c>
      <c r="H16" s="298" t="s">
        <v>123</v>
      </c>
      <c r="I16" s="299" t="s">
        <v>123</v>
      </c>
      <c r="J16" s="299" t="s">
        <v>123</v>
      </c>
      <c r="K16" s="299" t="s">
        <v>123</v>
      </c>
      <c r="L16" s="300" t="s">
        <v>123</v>
      </c>
      <c r="M16" s="300" t="s">
        <v>123</v>
      </c>
      <c r="N16" s="300" t="s">
        <v>123</v>
      </c>
      <c r="O16" s="300" t="s">
        <v>123</v>
      </c>
      <c r="P16" s="300" t="s">
        <v>123</v>
      </c>
      <c r="Q16" s="300" t="s">
        <v>123</v>
      </c>
      <c r="R16" s="300" t="s">
        <v>123</v>
      </c>
      <c r="S16" s="300" t="s">
        <v>123</v>
      </c>
      <c r="T16" s="300" t="s">
        <v>123</v>
      </c>
      <c r="U16" s="300" t="s">
        <v>123</v>
      </c>
      <c r="V16" s="300" t="s">
        <v>123</v>
      </c>
      <c r="W16" s="300" t="s">
        <v>123</v>
      </c>
      <c r="X16" s="300" t="s">
        <v>123</v>
      </c>
      <c r="Y16" s="300" t="s">
        <v>123</v>
      </c>
      <c r="Z16" s="300" t="s">
        <v>123</v>
      </c>
      <c r="AA16" s="300" t="s">
        <v>123</v>
      </c>
      <c r="AB16" s="300" t="s">
        <v>123</v>
      </c>
      <c r="AC16" s="300" t="s">
        <v>123</v>
      </c>
      <c r="AD16" s="300" t="s">
        <v>123</v>
      </c>
      <c r="AE16" s="300" t="s">
        <v>123</v>
      </c>
      <c r="AF16" s="300" t="s">
        <v>123</v>
      </c>
      <c r="AG16" s="300" t="s">
        <v>123</v>
      </c>
      <c r="AH16" s="300" t="s">
        <v>123</v>
      </c>
      <c r="AI16" s="300" t="s">
        <v>123</v>
      </c>
      <c r="AJ16" s="300" t="s">
        <v>123</v>
      </c>
      <c r="AK16" s="174"/>
    </row>
    <row r="17" spans="1:37" x14ac:dyDescent="0.2">
      <c r="A17" s="177"/>
      <c r="B17" s="1070"/>
      <c r="C17" s="290" t="s">
        <v>629</v>
      </c>
      <c r="D17" s="384" t="s">
        <v>630</v>
      </c>
      <c r="E17" s="291" t="s">
        <v>631</v>
      </c>
      <c r="F17" s="292" t="s">
        <v>75</v>
      </c>
      <c r="G17" s="292">
        <v>2</v>
      </c>
      <c r="H17" s="378">
        <f>'2. BL Supply'!H14+'6. Preferred (Scenario Yr)'!H24</f>
        <v>41.6</v>
      </c>
      <c r="I17" s="388">
        <f>'2. BL Supply'!I14+'6. Preferred (Scenario Yr)'!I24</f>
        <v>41.6</v>
      </c>
      <c r="J17" s="388">
        <f>'2. BL Supply'!J14+'6. Preferred (Scenario Yr)'!J24</f>
        <v>41.6</v>
      </c>
      <c r="K17" s="388">
        <f>'2. BL Supply'!K14+'6. Preferred (Scenario Yr)'!K24</f>
        <v>41.6</v>
      </c>
      <c r="L17" s="380">
        <f>'2. BL Supply'!L14+'6. Preferred (Scenario Yr)'!L24</f>
        <v>41.6</v>
      </c>
      <c r="M17" s="380">
        <f>'2. BL Supply'!M14+'6. Preferred (Scenario Yr)'!M24</f>
        <v>41.6</v>
      </c>
      <c r="N17" s="380">
        <f>'2. BL Supply'!N14+'6. Preferred (Scenario Yr)'!N24</f>
        <v>41.6</v>
      </c>
      <c r="O17" s="380">
        <f>'2. BL Supply'!O14+'6. Preferred (Scenario Yr)'!O24</f>
        <v>41.6</v>
      </c>
      <c r="P17" s="380">
        <f>'2. BL Supply'!P14+'6. Preferred (Scenario Yr)'!P24</f>
        <v>41.6</v>
      </c>
      <c r="Q17" s="380">
        <f>'2. BL Supply'!Q14+'6. Preferred (Scenario Yr)'!Q24</f>
        <v>41.6</v>
      </c>
      <c r="R17" s="380">
        <f>'2. BL Supply'!R14+'6. Preferred (Scenario Yr)'!R24</f>
        <v>41.6</v>
      </c>
      <c r="S17" s="380">
        <f>'2. BL Supply'!S14+'6. Preferred (Scenario Yr)'!S24</f>
        <v>41.6</v>
      </c>
      <c r="T17" s="380">
        <f>'2. BL Supply'!T14+'6. Preferred (Scenario Yr)'!T24</f>
        <v>41.6</v>
      </c>
      <c r="U17" s="380">
        <f>'2. BL Supply'!U14+'6. Preferred (Scenario Yr)'!U24</f>
        <v>41.6</v>
      </c>
      <c r="V17" s="380">
        <f>'2. BL Supply'!V14+'6. Preferred (Scenario Yr)'!V24</f>
        <v>41.6</v>
      </c>
      <c r="W17" s="380">
        <f>'2. BL Supply'!W14+'6. Preferred (Scenario Yr)'!W24</f>
        <v>41.6</v>
      </c>
      <c r="X17" s="380">
        <f>'2. BL Supply'!X14+'6. Preferred (Scenario Yr)'!X24</f>
        <v>41.6</v>
      </c>
      <c r="Y17" s="380">
        <f>'2. BL Supply'!Y14+'6. Preferred (Scenario Yr)'!Y24</f>
        <v>41.6</v>
      </c>
      <c r="Z17" s="380">
        <f>'2. BL Supply'!Z14+'6. Preferred (Scenario Yr)'!Z24</f>
        <v>41.6</v>
      </c>
      <c r="AA17" s="380">
        <f>'2. BL Supply'!AA14+'6. Preferred (Scenario Yr)'!AA24</f>
        <v>41.6</v>
      </c>
      <c r="AB17" s="380">
        <f>'2. BL Supply'!AB14+'6. Preferred (Scenario Yr)'!AB24</f>
        <v>41.6</v>
      </c>
      <c r="AC17" s="380">
        <f>'2. BL Supply'!AC14+'6. Preferred (Scenario Yr)'!AC24</f>
        <v>41.6</v>
      </c>
      <c r="AD17" s="380">
        <f>'2. BL Supply'!AD14+'6. Preferred (Scenario Yr)'!AD24</f>
        <v>41.6</v>
      </c>
      <c r="AE17" s="380">
        <f>'2. BL Supply'!AE14+'6. Preferred (Scenario Yr)'!AE24</f>
        <v>41.6</v>
      </c>
      <c r="AF17" s="380">
        <f>'2. BL Supply'!AF14+'6. Preferred (Scenario Yr)'!AF24</f>
        <v>41.6</v>
      </c>
      <c r="AG17" s="380">
        <f>'2. BL Supply'!AG14+'6. Preferred (Scenario Yr)'!AG24</f>
        <v>41.6</v>
      </c>
      <c r="AH17" s="380">
        <f>'2. BL Supply'!AH14+'6. Preferred (Scenario Yr)'!AH24</f>
        <v>41.6</v>
      </c>
      <c r="AI17" s="380">
        <f>'2. BL Supply'!AI14+'6. Preferred (Scenario Yr)'!AI24</f>
        <v>41.6</v>
      </c>
      <c r="AJ17" s="380">
        <f>'2. BL Supply'!AJ14+'6. Preferred (Scenario Yr)'!AJ24</f>
        <v>41.6</v>
      </c>
      <c r="AK17" s="174"/>
    </row>
    <row r="18" spans="1:37" x14ac:dyDescent="0.2">
      <c r="A18" s="293"/>
      <c r="B18" s="1070"/>
      <c r="C18" s="294" t="s">
        <v>123</v>
      </c>
      <c r="D18" s="313" t="s">
        <v>123</v>
      </c>
      <c r="E18" s="302" t="s">
        <v>123</v>
      </c>
      <c r="F18" s="303" t="s">
        <v>123</v>
      </c>
      <c r="G18" s="303">
        <v>2</v>
      </c>
      <c r="H18" s="298" t="s">
        <v>123</v>
      </c>
      <c r="I18" s="299" t="s">
        <v>123</v>
      </c>
      <c r="J18" s="299" t="s">
        <v>123</v>
      </c>
      <c r="K18" s="299" t="s">
        <v>123</v>
      </c>
      <c r="L18" s="300" t="s">
        <v>632</v>
      </c>
      <c r="M18" s="300" t="s">
        <v>123</v>
      </c>
      <c r="N18" s="300" t="s">
        <v>123</v>
      </c>
      <c r="O18" s="300" t="s">
        <v>123</v>
      </c>
      <c r="P18" s="300" t="s">
        <v>123</v>
      </c>
      <c r="Q18" s="300" t="s">
        <v>123</v>
      </c>
      <c r="R18" s="300" t="s">
        <v>123</v>
      </c>
      <c r="S18" s="300" t="s">
        <v>123</v>
      </c>
      <c r="T18" s="300" t="s">
        <v>123</v>
      </c>
      <c r="U18" s="300" t="s">
        <v>123</v>
      </c>
      <c r="V18" s="300" t="s">
        <v>123</v>
      </c>
      <c r="W18" s="300" t="s">
        <v>123</v>
      </c>
      <c r="X18" s="300" t="s">
        <v>123</v>
      </c>
      <c r="Y18" s="300" t="s">
        <v>123</v>
      </c>
      <c r="Z18" s="300" t="s">
        <v>123</v>
      </c>
      <c r="AA18" s="300" t="s">
        <v>123</v>
      </c>
      <c r="AB18" s="300" t="s">
        <v>123</v>
      </c>
      <c r="AC18" s="300" t="s">
        <v>123</v>
      </c>
      <c r="AD18" s="300" t="s">
        <v>123</v>
      </c>
      <c r="AE18" s="300" t="s">
        <v>123</v>
      </c>
      <c r="AF18" s="300" t="s">
        <v>123</v>
      </c>
      <c r="AG18" s="300" t="s">
        <v>123</v>
      </c>
      <c r="AH18" s="300" t="s">
        <v>123</v>
      </c>
      <c r="AI18" s="300" t="s">
        <v>123</v>
      </c>
      <c r="AJ18" s="300" t="s">
        <v>123</v>
      </c>
      <c r="AK18" s="174"/>
    </row>
    <row r="19" spans="1:37" x14ac:dyDescent="0.2">
      <c r="A19" s="293"/>
      <c r="B19" s="1070"/>
      <c r="C19" s="294" t="s">
        <v>123</v>
      </c>
      <c r="D19" s="313" t="s">
        <v>123</v>
      </c>
      <c r="E19" s="302" t="s">
        <v>123</v>
      </c>
      <c r="F19" s="303" t="s">
        <v>123</v>
      </c>
      <c r="G19" s="303">
        <v>2</v>
      </c>
      <c r="H19" s="298" t="s">
        <v>123</v>
      </c>
      <c r="I19" s="299" t="s">
        <v>123</v>
      </c>
      <c r="J19" s="299" t="s">
        <v>123</v>
      </c>
      <c r="K19" s="299" t="s">
        <v>123</v>
      </c>
      <c r="L19" s="300" t="s">
        <v>123</v>
      </c>
      <c r="M19" s="300" t="s">
        <v>123</v>
      </c>
      <c r="N19" s="300" t="s">
        <v>123</v>
      </c>
      <c r="O19" s="300" t="s">
        <v>123</v>
      </c>
      <c r="P19" s="300" t="s">
        <v>123</v>
      </c>
      <c r="Q19" s="300" t="s">
        <v>123</v>
      </c>
      <c r="R19" s="300" t="s">
        <v>123</v>
      </c>
      <c r="S19" s="300" t="s">
        <v>123</v>
      </c>
      <c r="T19" s="300" t="s">
        <v>123</v>
      </c>
      <c r="U19" s="300" t="s">
        <v>123</v>
      </c>
      <c r="V19" s="300" t="s">
        <v>123</v>
      </c>
      <c r="W19" s="300" t="s">
        <v>123</v>
      </c>
      <c r="X19" s="300" t="s">
        <v>123</v>
      </c>
      <c r="Y19" s="300" t="s">
        <v>123</v>
      </c>
      <c r="Z19" s="300" t="s">
        <v>123</v>
      </c>
      <c r="AA19" s="300" t="s">
        <v>123</v>
      </c>
      <c r="AB19" s="300" t="s">
        <v>123</v>
      </c>
      <c r="AC19" s="300" t="s">
        <v>123</v>
      </c>
      <c r="AD19" s="300" t="s">
        <v>123</v>
      </c>
      <c r="AE19" s="300" t="s">
        <v>123</v>
      </c>
      <c r="AF19" s="300" t="s">
        <v>123</v>
      </c>
      <c r="AG19" s="300" t="s">
        <v>123</v>
      </c>
      <c r="AH19" s="300" t="s">
        <v>123</v>
      </c>
      <c r="AI19" s="300" t="s">
        <v>123</v>
      </c>
      <c r="AJ19" s="300" t="s">
        <v>123</v>
      </c>
      <c r="AK19" s="174"/>
    </row>
    <row r="20" spans="1:37" ht="15.75" thickBot="1" x14ac:dyDescent="0.25">
      <c r="A20" s="293"/>
      <c r="B20" s="1070"/>
      <c r="C20" s="294" t="s">
        <v>123</v>
      </c>
      <c r="D20" s="295" t="s">
        <v>123</v>
      </c>
      <c r="E20" s="314" t="s">
        <v>123</v>
      </c>
      <c r="F20" s="297" t="s">
        <v>123</v>
      </c>
      <c r="G20" s="297">
        <v>2</v>
      </c>
      <c r="H20" s="298" t="s">
        <v>123</v>
      </c>
      <c r="I20" s="299" t="s">
        <v>123</v>
      </c>
      <c r="J20" s="299" t="s">
        <v>123</v>
      </c>
      <c r="K20" s="299" t="s">
        <v>123</v>
      </c>
      <c r="L20" s="300" t="s">
        <v>123</v>
      </c>
      <c r="M20" s="300" t="s">
        <v>123</v>
      </c>
      <c r="N20" s="300" t="s">
        <v>123</v>
      </c>
      <c r="O20" s="300" t="s">
        <v>123</v>
      </c>
      <c r="P20" s="300" t="s">
        <v>123</v>
      </c>
      <c r="Q20" s="300" t="s">
        <v>123</v>
      </c>
      <c r="R20" s="300" t="s">
        <v>123</v>
      </c>
      <c r="S20" s="300" t="s">
        <v>123</v>
      </c>
      <c r="T20" s="300" t="s">
        <v>123</v>
      </c>
      <c r="U20" s="300" t="s">
        <v>123</v>
      </c>
      <c r="V20" s="300" t="s">
        <v>123</v>
      </c>
      <c r="W20" s="300" t="s">
        <v>123</v>
      </c>
      <c r="X20" s="300" t="s">
        <v>123</v>
      </c>
      <c r="Y20" s="300" t="s">
        <v>123</v>
      </c>
      <c r="Z20" s="300" t="s">
        <v>123</v>
      </c>
      <c r="AA20" s="300" t="s">
        <v>123</v>
      </c>
      <c r="AB20" s="300" t="s">
        <v>123</v>
      </c>
      <c r="AC20" s="300" t="s">
        <v>123</v>
      </c>
      <c r="AD20" s="300" t="s">
        <v>123</v>
      </c>
      <c r="AE20" s="300" t="s">
        <v>123</v>
      </c>
      <c r="AF20" s="300" t="s">
        <v>123</v>
      </c>
      <c r="AG20" s="300" t="s">
        <v>123</v>
      </c>
      <c r="AH20" s="300" t="s">
        <v>123</v>
      </c>
      <c r="AI20" s="300" t="s">
        <v>123</v>
      </c>
      <c r="AJ20" s="300" t="s">
        <v>123</v>
      </c>
      <c r="AK20" s="174"/>
    </row>
    <row r="21" spans="1:37" ht="25.5" x14ac:dyDescent="0.2">
      <c r="A21" s="177"/>
      <c r="B21" s="1070"/>
      <c r="C21" s="290" t="s">
        <v>633</v>
      </c>
      <c r="D21" s="384" t="s">
        <v>634</v>
      </c>
      <c r="E21" s="786" t="s">
        <v>774</v>
      </c>
      <c r="F21" s="292"/>
      <c r="G21" s="292">
        <v>2</v>
      </c>
      <c r="H21" s="378">
        <f>'2. BL Supply'!H17+'2. BL Supply'!H18+'6. Preferred (Scenario Yr)'!H27+'6. Preferred (Scenario Yr)'!H5</f>
        <v>396.36397260273975</v>
      </c>
      <c r="I21" s="388">
        <f>'2. BL Supply'!I17+'2. BL Supply'!I18+'6. Preferred (Scenario Yr)'!I27+'6. Preferred (Scenario Yr)'!I5</f>
        <v>396.36397260273975</v>
      </c>
      <c r="J21" s="388">
        <f>'2. BL Supply'!J17+'2. BL Supply'!J18+'6. Preferred (Scenario Yr)'!J27+'6. Preferred (Scenario Yr)'!J5</f>
        <v>396.07630136986302</v>
      </c>
      <c r="K21" s="388">
        <f>'2. BL Supply'!K17+'2. BL Supply'!K18+'6. Preferred (Scenario Yr)'!K27+'6. Preferred (Scenario Yr)'!K5</f>
        <v>395.78863013698634</v>
      </c>
      <c r="L21" s="380">
        <f>'2. BL Supply'!L17+'2. BL Supply'!L18+'6. Preferred (Scenario Yr)'!L27+'6. Preferred (Scenario Yr)'!L5</f>
        <v>389.50095890410961</v>
      </c>
      <c r="M21" s="380">
        <f>'2. BL Supply'!M17+'2. BL Supply'!M18+'6. Preferred (Scenario Yr)'!M27+'6. Preferred (Scenario Yr)'!M5</f>
        <v>389.21328767123293</v>
      </c>
      <c r="N21" s="380">
        <f>'2. BL Supply'!N17+'2. BL Supply'!N18+'6. Preferred (Scenario Yr)'!N27+'6. Preferred (Scenario Yr)'!N5</f>
        <v>388.9256164383562</v>
      </c>
      <c r="O21" s="380">
        <f>'2. BL Supply'!O17+'2. BL Supply'!O18+'6. Preferred (Scenario Yr)'!O27+'6. Preferred (Scenario Yr)'!O5</f>
        <v>388.63794520547947</v>
      </c>
      <c r="P21" s="380">
        <f>'2. BL Supply'!P17+'2. BL Supply'!P18+'6. Preferred (Scenario Yr)'!P27+'6. Preferred (Scenario Yr)'!P5</f>
        <v>388.35027397260279</v>
      </c>
      <c r="Q21" s="380">
        <f>'2. BL Supply'!Q17+'2. BL Supply'!Q18+'6. Preferred (Scenario Yr)'!Q27+'6. Preferred (Scenario Yr)'!Q5</f>
        <v>397.23260273972608</v>
      </c>
      <c r="R21" s="380">
        <f>'2. BL Supply'!R17+'2. BL Supply'!R18+'6. Preferred (Scenario Yr)'!R27+'6. Preferred (Scenario Yr)'!R5</f>
        <v>396.78039412853911</v>
      </c>
      <c r="S21" s="380">
        <f>'2. BL Supply'!S17+'2. BL Supply'!S18+'6. Preferred (Scenario Yr)'!S27+'6. Preferred (Scenario Yr)'!S5</f>
        <v>396.48813420383703</v>
      </c>
      <c r="T21" s="380">
        <f>'2. BL Supply'!T17+'2. BL Supply'!T18+'6. Preferred (Scenario Yr)'!T27+'6. Preferred (Scenario Yr)'!T5</f>
        <v>396.19587427913496</v>
      </c>
      <c r="U21" s="380">
        <f>'2. BL Supply'!U17+'2. BL Supply'!U18+'6. Preferred (Scenario Yr)'!U27+'6. Preferred (Scenario Yr)'!U5</f>
        <v>395.90361435443282</v>
      </c>
      <c r="V21" s="380">
        <f>'2. BL Supply'!V17+'2. BL Supply'!V18+'6. Preferred (Scenario Yr)'!V27+'6. Preferred (Scenario Yr)'!V5</f>
        <v>395.6113544297308</v>
      </c>
      <c r="W21" s="380">
        <f>'2. BL Supply'!W17+'2. BL Supply'!W18+'6. Preferred (Scenario Yr)'!W27+'6. Preferred (Scenario Yr)'!W5</f>
        <v>395.31909450502866</v>
      </c>
      <c r="X21" s="380">
        <f>'2. BL Supply'!X17+'2. BL Supply'!X18+'6. Preferred (Scenario Yr)'!X27+'6. Preferred (Scenario Yr)'!X5</f>
        <v>395.02683458032652</v>
      </c>
      <c r="Y21" s="380">
        <f>'2. BL Supply'!Y17+'2. BL Supply'!Y18+'6. Preferred (Scenario Yr)'!Y27+'6. Preferred (Scenario Yr)'!Y5</f>
        <v>394.7345746556245</v>
      </c>
      <c r="Z21" s="380">
        <f>'2. BL Supply'!Z17+'2. BL Supply'!Z18+'6. Preferred (Scenario Yr)'!Z27+'6. Preferred (Scenario Yr)'!Z5</f>
        <v>394.44231473092236</v>
      </c>
      <c r="AA21" s="380">
        <f>'2. BL Supply'!AA17+'2. BL Supply'!AA18+'6. Preferred (Scenario Yr)'!AA27+'6. Preferred (Scenario Yr)'!AA5</f>
        <v>394.15005480622028</v>
      </c>
      <c r="AB21" s="380">
        <f>'2. BL Supply'!AB17+'2. BL Supply'!AB18+'6. Preferred (Scenario Yr)'!AB27+'6. Preferred (Scenario Yr)'!AB5</f>
        <v>393.8577948815182</v>
      </c>
      <c r="AC21" s="380">
        <f>'2. BL Supply'!AC17+'2. BL Supply'!AC18+'6. Preferred (Scenario Yr)'!AC27+'6. Preferred (Scenario Yr)'!AC5</f>
        <v>393.56553495681607</v>
      </c>
      <c r="AD21" s="380">
        <f>'2. BL Supply'!AD17+'2. BL Supply'!AD18+'6. Preferred (Scenario Yr)'!AD27+'6. Preferred (Scenario Yr)'!AD5</f>
        <v>393.27327503211399</v>
      </c>
      <c r="AE21" s="380">
        <f>'2. BL Supply'!AE17+'2. BL Supply'!AE18+'6. Preferred (Scenario Yr)'!AE27+'6. Preferred (Scenario Yr)'!AE5</f>
        <v>392.98101510741191</v>
      </c>
      <c r="AF21" s="380">
        <f>'2. BL Supply'!AF17+'2. BL Supply'!AF18+'6. Preferred (Scenario Yr)'!AF27+'6. Preferred (Scenario Yr)'!AF5</f>
        <v>392.68875518270977</v>
      </c>
      <c r="AG21" s="380">
        <f>'2. BL Supply'!AG17+'2. BL Supply'!AG18+'6. Preferred (Scenario Yr)'!AG27+'6. Preferred (Scenario Yr)'!AG5</f>
        <v>392.39649525800769</v>
      </c>
      <c r="AH21" s="380">
        <f>'2. BL Supply'!AH17+'2. BL Supply'!AH18+'6. Preferred (Scenario Yr)'!AH27+'6. Preferred (Scenario Yr)'!AH5</f>
        <v>392.10423533330561</v>
      </c>
      <c r="AI21" s="380">
        <f>'2. BL Supply'!AI17+'2. BL Supply'!AI18+'6. Preferred (Scenario Yr)'!AI27+'6. Preferred (Scenario Yr)'!AI5</f>
        <v>391.81197540860347</v>
      </c>
      <c r="AJ21" s="380">
        <f>'2. BL Supply'!AJ17+'2. BL Supply'!AJ18+'6. Preferred (Scenario Yr)'!AJ27+'6. Preferred (Scenario Yr)'!AJ5</f>
        <v>391.51971548390139</v>
      </c>
      <c r="AK21" s="174"/>
    </row>
    <row r="22" spans="1:37" x14ac:dyDescent="0.2">
      <c r="A22" s="177"/>
      <c r="B22" s="1070"/>
      <c r="C22" s="290" t="s">
        <v>123</v>
      </c>
      <c r="D22" s="315" t="s">
        <v>123</v>
      </c>
      <c r="E22" s="291" t="s">
        <v>123</v>
      </c>
      <c r="F22" s="292" t="s">
        <v>123</v>
      </c>
      <c r="G22" s="292">
        <v>2</v>
      </c>
      <c r="H22" s="1017" t="s">
        <v>632</v>
      </c>
      <c r="I22" s="299" t="s">
        <v>632</v>
      </c>
      <c r="J22" s="299" t="s">
        <v>632</v>
      </c>
      <c r="K22" s="299" t="s">
        <v>632</v>
      </c>
      <c r="L22" s="316" t="s">
        <v>123</v>
      </c>
      <c r="M22" s="316" t="s">
        <v>123</v>
      </c>
      <c r="N22" s="316" t="s">
        <v>123</v>
      </c>
      <c r="O22" s="316" t="s">
        <v>123</v>
      </c>
      <c r="P22" s="316" t="s">
        <v>123</v>
      </c>
      <c r="Q22" s="316" t="s">
        <v>123</v>
      </c>
      <c r="R22" s="316" t="s">
        <v>123</v>
      </c>
      <c r="S22" s="316" t="s">
        <v>123</v>
      </c>
      <c r="T22" s="316" t="s">
        <v>123</v>
      </c>
      <c r="U22" s="316" t="s">
        <v>123</v>
      </c>
      <c r="V22" s="316" t="s">
        <v>123</v>
      </c>
      <c r="W22" s="316" t="s">
        <v>123</v>
      </c>
      <c r="X22" s="316" t="s">
        <v>123</v>
      </c>
      <c r="Y22" s="316" t="s">
        <v>123</v>
      </c>
      <c r="Z22" s="316" t="s">
        <v>123</v>
      </c>
      <c r="AA22" s="316" t="s">
        <v>123</v>
      </c>
      <c r="AB22" s="316" t="s">
        <v>123</v>
      </c>
      <c r="AC22" s="316" t="s">
        <v>123</v>
      </c>
      <c r="AD22" s="316" t="s">
        <v>123</v>
      </c>
      <c r="AE22" s="316" t="s">
        <v>123</v>
      </c>
      <c r="AF22" s="316" t="s">
        <v>123</v>
      </c>
      <c r="AG22" s="316" t="s">
        <v>123</v>
      </c>
      <c r="AH22" s="316" t="s">
        <v>123</v>
      </c>
      <c r="AI22" s="316" t="s">
        <v>123</v>
      </c>
      <c r="AJ22" s="316" t="s">
        <v>123</v>
      </c>
      <c r="AK22" s="174"/>
    </row>
    <row r="23" spans="1:37" x14ac:dyDescent="0.2">
      <c r="A23" s="177"/>
      <c r="B23" s="1070"/>
      <c r="C23" s="294" t="s">
        <v>123</v>
      </c>
      <c r="D23" s="313" t="s">
        <v>123</v>
      </c>
      <c r="E23" s="302" t="s">
        <v>123</v>
      </c>
      <c r="F23" s="303" t="s">
        <v>123</v>
      </c>
      <c r="G23" s="303">
        <v>2</v>
      </c>
      <c r="H23" s="298" t="s">
        <v>123</v>
      </c>
      <c r="I23" s="299" t="s">
        <v>123</v>
      </c>
      <c r="J23" s="299" t="s">
        <v>123</v>
      </c>
      <c r="K23" s="299" t="s">
        <v>123</v>
      </c>
      <c r="L23" s="300" t="s">
        <v>123</v>
      </c>
      <c r="M23" s="300" t="s">
        <v>123</v>
      </c>
      <c r="N23" s="300" t="s">
        <v>123</v>
      </c>
      <c r="O23" s="300" t="s">
        <v>123</v>
      </c>
      <c r="P23" s="300" t="s">
        <v>123</v>
      </c>
      <c r="Q23" s="300" t="s">
        <v>123</v>
      </c>
      <c r="R23" s="300" t="s">
        <v>123</v>
      </c>
      <c r="S23" s="300" t="s">
        <v>123</v>
      </c>
      <c r="T23" s="300" t="s">
        <v>123</v>
      </c>
      <c r="U23" s="300" t="s">
        <v>123</v>
      </c>
      <c r="V23" s="300" t="s">
        <v>123</v>
      </c>
      <c r="W23" s="300" t="s">
        <v>123</v>
      </c>
      <c r="X23" s="300" t="s">
        <v>123</v>
      </c>
      <c r="Y23" s="300" t="s">
        <v>123</v>
      </c>
      <c r="Z23" s="300" t="s">
        <v>123</v>
      </c>
      <c r="AA23" s="300" t="s">
        <v>123</v>
      </c>
      <c r="AB23" s="300" t="s">
        <v>123</v>
      </c>
      <c r="AC23" s="300" t="s">
        <v>123</v>
      </c>
      <c r="AD23" s="300" t="s">
        <v>123</v>
      </c>
      <c r="AE23" s="300" t="s">
        <v>123</v>
      </c>
      <c r="AF23" s="300" t="s">
        <v>123</v>
      </c>
      <c r="AG23" s="300" t="s">
        <v>123</v>
      </c>
      <c r="AH23" s="300" t="s">
        <v>123</v>
      </c>
      <c r="AI23" s="300" t="s">
        <v>123</v>
      </c>
      <c r="AJ23" s="300" t="s">
        <v>123</v>
      </c>
      <c r="AK23" s="174"/>
    </row>
    <row r="24" spans="1:37" x14ac:dyDescent="0.2">
      <c r="A24" s="177"/>
      <c r="B24" s="1070"/>
      <c r="C24" s="294" t="s">
        <v>123</v>
      </c>
      <c r="D24" s="313" t="s">
        <v>123</v>
      </c>
      <c r="E24" s="302" t="s">
        <v>123</v>
      </c>
      <c r="F24" s="303" t="s">
        <v>123</v>
      </c>
      <c r="G24" s="303">
        <v>2</v>
      </c>
      <c r="H24" s="298" t="s">
        <v>123</v>
      </c>
      <c r="I24" s="299" t="s">
        <v>123</v>
      </c>
      <c r="J24" s="299" t="s">
        <v>123</v>
      </c>
      <c r="K24" s="299" t="s">
        <v>123</v>
      </c>
      <c r="L24" s="300" t="s">
        <v>123</v>
      </c>
      <c r="M24" s="300" t="s">
        <v>123</v>
      </c>
      <c r="N24" s="300" t="s">
        <v>123</v>
      </c>
      <c r="O24" s="300" t="s">
        <v>123</v>
      </c>
      <c r="P24" s="300" t="s">
        <v>123</v>
      </c>
      <c r="Q24" s="300" t="s">
        <v>123</v>
      </c>
      <c r="R24" s="300" t="s">
        <v>123</v>
      </c>
      <c r="S24" s="300" t="s">
        <v>123</v>
      </c>
      <c r="T24" s="300" t="s">
        <v>123</v>
      </c>
      <c r="U24" s="300" t="s">
        <v>123</v>
      </c>
      <c r="V24" s="300" t="s">
        <v>123</v>
      </c>
      <c r="W24" s="300" t="s">
        <v>123</v>
      </c>
      <c r="X24" s="300" t="s">
        <v>123</v>
      </c>
      <c r="Y24" s="300" t="s">
        <v>123</v>
      </c>
      <c r="Z24" s="300" t="s">
        <v>123</v>
      </c>
      <c r="AA24" s="300" t="s">
        <v>123</v>
      </c>
      <c r="AB24" s="300" t="s">
        <v>123</v>
      </c>
      <c r="AC24" s="300" t="s">
        <v>123</v>
      </c>
      <c r="AD24" s="300" t="s">
        <v>123</v>
      </c>
      <c r="AE24" s="300" t="s">
        <v>123</v>
      </c>
      <c r="AF24" s="300" t="s">
        <v>123</v>
      </c>
      <c r="AG24" s="300" t="s">
        <v>123</v>
      </c>
      <c r="AH24" s="300" t="s">
        <v>123</v>
      </c>
      <c r="AI24" s="300" t="s">
        <v>123</v>
      </c>
      <c r="AJ24" s="300" t="s">
        <v>123</v>
      </c>
      <c r="AK24" s="174"/>
    </row>
    <row r="25" spans="1:37" x14ac:dyDescent="0.2">
      <c r="A25" s="177"/>
      <c r="B25" s="1070"/>
      <c r="C25" s="294" t="s">
        <v>123</v>
      </c>
      <c r="D25" s="313" t="s">
        <v>123</v>
      </c>
      <c r="E25" s="302" t="s">
        <v>123</v>
      </c>
      <c r="F25" s="303" t="s">
        <v>123</v>
      </c>
      <c r="G25" s="303">
        <v>2</v>
      </c>
      <c r="H25" s="298" t="s">
        <v>123</v>
      </c>
      <c r="I25" s="299" t="s">
        <v>123</v>
      </c>
      <c r="J25" s="299" t="s">
        <v>123</v>
      </c>
      <c r="K25" s="299" t="s">
        <v>123</v>
      </c>
      <c r="L25" s="300" t="s">
        <v>123</v>
      </c>
      <c r="M25" s="300" t="s">
        <v>123</v>
      </c>
      <c r="N25" s="300" t="s">
        <v>123</v>
      </c>
      <c r="O25" s="300" t="s">
        <v>123</v>
      </c>
      <c r="P25" s="300" t="s">
        <v>123</v>
      </c>
      <c r="Q25" s="300" t="s">
        <v>123</v>
      </c>
      <c r="R25" s="300" t="s">
        <v>123</v>
      </c>
      <c r="S25" s="300" t="s">
        <v>123</v>
      </c>
      <c r="T25" s="300" t="s">
        <v>123</v>
      </c>
      <c r="U25" s="300" t="s">
        <v>123</v>
      </c>
      <c r="V25" s="300" t="s">
        <v>123</v>
      </c>
      <c r="W25" s="300" t="s">
        <v>123</v>
      </c>
      <c r="X25" s="300" t="s">
        <v>123</v>
      </c>
      <c r="Y25" s="300" t="s">
        <v>123</v>
      </c>
      <c r="Z25" s="300" t="s">
        <v>123</v>
      </c>
      <c r="AA25" s="300" t="s">
        <v>123</v>
      </c>
      <c r="AB25" s="300" t="s">
        <v>123</v>
      </c>
      <c r="AC25" s="300" t="s">
        <v>123</v>
      </c>
      <c r="AD25" s="300" t="s">
        <v>123</v>
      </c>
      <c r="AE25" s="300" t="s">
        <v>123</v>
      </c>
      <c r="AF25" s="300" t="s">
        <v>123</v>
      </c>
      <c r="AG25" s="300" t="s">
        <v>123</v>
      </c>
      <c r="AH25" s="300" t="s">
        <v>123</v>
      </c>
      <c r="AI25" s="300" t="s">
        <v>123</v>
      </c>
      <c r="AJ25" s="300" t="s">
        <v>123</v>
      </c>
      <c r="AK25" s="174"/>
    </row>
    <row r="26" spans="1:37" x14ac:dyDescent="0.2">
      <c r="A26" s="177"/>
      <c r="B26" s="1071"/>
      <c r="C26" s="317" t="s">
        <v>123</v>
      </c>
      <c r="D26" s="318" t="s">
        <v>123</v>
      </c>
      <c r="E26" s="304" t="s">
        <v>123</v>
      </c>
      <c r="F26" s="319" t="s">
        <v>123</v>
      </c>
      <c r="G26" s="319">
        <v>2</v>
      </c>
      <c r="H26" s="320" t="s">
        <v>123</v>
      </c>
      <c r="I26" s="321" t="s">
        <v>123</v>
      </c>
      <c r="J26" s="321" t="s">
        <v>123</v>
      </c>
      <c r="K26" s="321" t="s">
        <v>123</v>
      </c>
      <c r="L26" s="322" t="s">
        <v>123</v>
      </c>
      <c r="M26" s="322" t="s">
        <v>123</v>
      </c>
      <c r="N26" s="322" t="s">
        <v>123</v>
      </c>
      <c r="O26" s="322" t="s">
        <v>123</v>
      </c>
      <c r="P26" s="322" t="s">
        <v>123</v>
      </c>
      <c r="Q26" s="322" t="s">
        <v>123</v>
      </c>
      <c r="R26" s="322" t="s">
        <v>123</v>
      </c>
      <c r="S26" s="322" t="s">
        <v>123</v>
      </c>
      <c r="T26" s="322" t="s">
        <v>123</v>
      </c>
      <c r="U26" s="322" t="s">
        <v>123</v>
      </c>
      <c r="V26" s="322" t="s">
        <v>123</v>
      </c>
      <c r="W26" s="322" t="s">
        <v>123</v>
      </c>
      <c r="X26" s="322" t="s">
        <v>123</v>
      </c>
      <c r="Y26" s="322" t="s">
        <v>123</v>
      </c>
      <c r="Z26" s="322" t="s">
        <v>123</v>
      </c>
      <c r="AA26" s="322" t="s">
        <v>123</v>
      </c>
      <c r="AB26" s="322" t="s">
        <v>123</v>
      </c>
      <c r="AC26" s="322" t="s">
        <v>123</v>
      </c>
      <c r="AD26" s="322" t="s">
        <v>123</v>
      </c>
      <c r="AE26" s="322" t="s">
        <v>123</v>
      </c>
      <c r="AF26" s="322" t="s">
        <v>123</v>
      </c>
      <c r="AG26" s="322" t="s">
        <v>123</v>
      </c>
      <c r="AH26" s="322" t="s">
        <v>123</v>
      </c>
      <c r="AI26" s="322" t="s">
        <v>123</v>
      </c>
      <c r="AJ26" s="322" t="s">
        <v>123</v>
      </c>
      <c r="AK26" s="174"/>
    </row>
    <row r="27" spans="1:37" ht="25.5" x14ac:dyDescent="0.2">
      <c r="A27" s="177"/>
      <c r="B27" s="1072"/>
      <c r="C27" s="323" t="s">
        <v>635</v>
      </c>
      <c r="D27" s="384" t="s">
        <v>185</v>
      </c>
      <c r="E27" s="786" t="s">
        <v>775</v>
      </c>
      <c r="F27" s="292" t="s">
        <v>75</v>
      </c>
      <c r="G27" s="292">
        <v>2</v>
      </c>
      <c r="H27" s="598">
        <f>'2. BL Supply'!H26+'6. Preferred (Scenario Yr)'!H39+'6. Preferred (Scenario Yr)'!H14</f>
        <v>18.63</v>
      </c>
      <c r="I27" s="299">
        <f>'2. BL Supply'!I26+'6. Preferred (Scenario Yr)'!I39+'6. Preferred (Scenario Yr)'!I14</f>
        <v>18.63</v>
      </c>
      <c r="J27" s="299">
        <f>'2. BL Supply'!J26+'6. Preferred (Scenario Yr)'!J39+'6. Preferred (Scenario Yr)'!J14</f>
        <v>18.63</v>
      </c>
      <c r="K27" s="299">
        <f>'2. BL Supply'!K26+'6. Preferred (Scenario Yr)'!K39+'6. Preferred (Scenario Yr)'!K14</f>
        <v>18.63</v>
      </c>
      <c r="L27" s="380">
        <f>'2. BL Supply'!L26+'6. Preferred (Scenario Yr)'!L39+'6. Preferred (Scenario Yr)'!L14</f>
        <v>18.63</v>
      </c>
      <c r="M27" s="380">
        <f>'2. BL Supply'!M26+'6. Preferred (Scenario Yr)'!M39+'6. Preferred (Scenario Yr)'!M14</f>
        <v>18.63</v>
      </c>
      <c r="N27" s="380">
        <f>'2. BL Supply'!N26+'6. Preferred (Scenario Yr)'!N39+'6. Preferred (Scenario Yr)'!N14</f>
        <v>18.63</v>
      </c>
      <c r="O27" s="380">
        <f>'2. BL Supply'!O26+'6. Preferred (Scenario Yr)'!O39+'6. Preferred (Scenario Yr)'!O14</f>
        <v>18.63</v>
      </c>
      <c r="P27" s="380">
        <f>'2. BL Supply'!P26+'6. Preferred (Scenario Yr)'!P39+'6. Preferred (Scenario Yr)'!P14</f>
        <v>18.63</v>
      </c>
      <c r="Q27" s="380">
        <f>'2. BL Supply'!Q26+'6. Preferred (Scenario Yr)'!Q39+'6. Preferred (Scenario Yr)'!Q14</f>
        <v>18.814999999999998</v>
      </c>
      <c r="R27" s="380">
        <f>'2. BL Supply'!R26+'6. Preferred (Scenario Yr)'!R39+'6. Preferred (Scenario Yr)'!R14</f>
        <v>18.814999999999998</v>
      </c>
      <c r="S27" s="380">
        <f>'2. BL Supply'!S26+'6. Preferred (Scenario Yr)'!S39+'6. Preferred (Scenario Yr)'!S14</f>
        <v>18.814999999999998</v>
      </c>
      <c r="T27" s="380">
        <f>'2. BL Supply'!T26+'6. Preferred (Scenario Yr)'!T39+'6. Preferred (Scenario Yr)'!T14</f>
        <v>18.814999999999998</v>
      </c>
      <c r="U27" s="380">
        <f>'2. BL Supply'!U26+'6. Preferred (Scenario Yr)'!U39+'6. Preferred (Scenario Yr)'!U14</f>
        <v>11.641219999999999</v>
      </c>
      <c r="V27" s="380">
        <f>'2. BL Supply'!V26+'6. Preferred (Scenario Yr)'!V39+'6. Preferred (Scenario Yr)'!V14</f>
        <v>11.641219999999999</v>
      </c>
      <c r="W27" s="380">
        <f>'2. BL Supply'!W26+'6. Preferred (Scenario Yr)'!W39+'6. Preferred (Scenario Yr)'!W14</f>
        <v>11.641219999999999</v>
      </c>
      <c r="X27" s="380">
        <f>'2. BL Supply'!X26+'6. Preferred (Scenario Yr)'!X39+'6. Preferred (Scenario Yr)'!X14</f>
        <v>11.641219999999999</v>
      </c>
      <c r="Y27" s="380">
        <f>'2. BL Supply'!Y26+'6. Preferred (Scenario Yr)'!Y39+'6. Preferred (Scenario Yr)'!Y14</f>
        <v>11.641219999999999</v>
      </c>
      <c r="Z27" s="380">
        <f>'2. BL Supply'!Z26+'6. Preferred (Scenario Yr)'!Z39+'6. Preferred (Scenario Yr)'!Z14</f>
        <v>11.641219999999999</v>
      </c>
      <c r="AA27" s="380">
        <f>'2. BL Supply'!AA26+'6. Preferred (Scenario Yr)'!AA39+'6. Preferred (Scenario Yr)'!AA14</f>
        <v>11.641219999999999</v>
      </c>
      <c r="AB27" s="380">
        <f>'2. BL Supply'!AB26+'6. Preferred (Scenario Yr)'!AB39+'6. Preferred (Scenario Yr)'!AB14</f>
        <v>11.641219999999999</v>
      </c>
      <c r="AC27" s="380">
        <f>'2. BL Supply'!AC26+'6. Preferred (Scenario Yr)'!AC39+'6. Preferred (Scenario Yr)'!AC14</f>
        <v>11.641219999999999</v>
      </c>
      <c r="AD27" s="380">
        <f>'2. BL Supply'!AD26+'6. Preferred (Scenario Yr)'!AD39+'6. Preferred (Scenario Yr)'!AD14</f>
        <v>11.641219999999999</v>
      </c>
      <c r="AE27" s="380">
        <f>'2. BL Supply'!AE26+'6. Preferred (Scenario Yr)'!AE39+'6. Preferred (Scenario Yr)'!AE14</f>
        <v>11.641219999999999</v>
      </c>
      <c r="AF27" s="380">
        <f>'2. BL Supply'!AF26+'6. Preferred (Scenario Yr)'!AF39+'6. Preferred (Scenario Yr)'!AF14</f>
        <v>11.641219999999999</v>
      </c>
      <c r="AG27" s="380">
        <f>'2. BL Supply'!AG26+'6. Preferred (Scenario Yr)'!AG39+'6. Preferred (Scenario Yr)'!AG14</f>
        <v>11.641219999999999</v>
      </c>
      <c r="AH27" s="380">
        <f>'2. BL Supply'!AH26+'6. Preferred (Scenario Yr)'!AH39+'6. Preferred (Scenario Yr)'!AH14</f>
        <v>11.641219999999999</v>
      </c>
      <c r="AI27" s="380">
        <f>'2. BL Supply'!AI26+'6. Preferred (Scenario Yr)'!AI39+'6. Preferred (Scenario Yr)'!AI14</f>
        <v>11.641219999999999</v>
      </c>
      <c r="AJ27" s="380">
        <f>'2. BL Supply'!AJ26+'6. Preferred (Scenario Yr)'!AJ39+'6. Preferred (Scenario Yr)'!AJ14</f>
        <v>11.641219999999999</v>
      </c>
      <c r="AK27" s="174"/>
    </row>
    <row r="28" spans="1:37" ht="15.75" thickBot="1" x14ac:dyDescent="0.25">
      <c r="A28" s="177"/>
      <c r="B28" s="1073"/>
      <c r="C28" s="324" t="s">
        <v>636</v>
      </c>
      <c r="D28" s="381" t="s">
        <v>187</v>
      </c>
      <c r="E28" s="325" t="s">
        <v>637</v>
      </c>
      <c r="F28" s="326" t="s">
        <v>75</v>
      </c>
      <c r="G28" s="326">
        <v>2</v>
      </c>
      <c r="H28" s="310">
        <f>'2. BL Supply'!H27+'6. Preferred (Scenario Yr)'!H42</f>
        <v>8.2799999999999994</v>
      </c>
      <c r="I28" s="299">
        <f>'2. BL Supply'!I27+'6. Preferred (Scenario Yr)'!I42</f>
        <v>8.2799999999999994</v>
      </c>
      <c r="J28" s="299">
        <f>'2. BL Supply'!J27+'6. Preferred (Scenario Yr)'!J42</f>
        <v>8.2799999999999994</v>
      </c>
      <c r="K28" s="299">
        <f>'2. BL Supply'!K27+'6. Preferred (Scenario Yr)'!K42</f>
        <v>8.2799999999999994</v>
      </c>
      <c r="L28" s="380">
        <f>'2. BL Supply'!L27+'6. Preferred (Scenario Yr)'!L42</f>
        <v>8.2799999999999994</v>
      </c>
      <c r="M28" s="380">
        <f>'2. BL Supply'!M27+'6. Preferred (Scenario Yr)'!M42</f>
        <v>8.2799999999999994</v>
      </c>
      <c r="N28" s="380">
        <f>'2. BL Supply'!N27+'6. Preferred (Scenario Yr)'!N42</f>
        <v>8.2799999999999994</v>
      </c>
      <c r="O28" s="380">
        <f>'2. BL Supply'!O27+'6. Preferred (Scenario Yr)'!O42</f>
        <v>8.2799999999999994</v>
      </c>
      <c r="P28" s="380">
        <f>'2. BL Supply'!P27+'6. Preferred (Scenario Yr)'!P42</f>
        <v>8.2799999999999994</v>
      </c>
      <c r="Q28" s="380">
        <f>'2. BL Supply'!Q27+'6. Preferred (Scenario Yr)'!Q42</f>
        <v>8.2799999999999994</v>
      </c>
      <c r="R28" s="380">
        <f>'2. BL Supply'!R27+'6. Preferred (Scenario Yr)'!R42</f>
        <v>8.2799999999999994</v>
      </c>
      <c r="S28" s="380">
        <f>'2. BL Supply'!S27+'6. Preferred (Scenario Yr)'!S42</f>
        <v>8.2799999999999994</v>
      </c>
      <c r="T28" s="380">
        <f>'2. BL Supply'!T27+'6. Preferred (Scenario Yr)'!T42</f>
        <v>8.2799999999999994</v>
      </c>
      <c r="U28" s="380">
        <f>'2. BL Supply'!U27+'6. Preferred (Scenario Yr)'!U42</f>
        <v>8.2799999999999994</v>
      </c>
      <c r="V28" s="380">
        <f>'2. BL Supply'!V27+'6. Preferred (Scenario Yr)'!V42</f>
        <v>8.2799999999999994</v>
      </c>
      <c r="W28" s="380">
        <f>'2. BL Supply'!W27+'6. Preferred (Scenario Yr)'!W42</f>
        <v>8.2799999999999994</v>
      </c>
      <c r="X28" s="380">
        <f>'2. BL Supply'!X27+'6. Preferred (Scenario Yr)'!X42</f>
        <v>8.2799999999999994</v>
      </c>
      <c r="Y28" s="380">
        <f>'2. BL Supply'!Y27+'6. Preferred (Scenario Yr)'!Y42</f>
        <v>8.2799999999999994</v>
      </c>
      <c r="Z28" s="380">
        <f>'2. BL Supply'!Z27+'6. Preferred (Scenario Yr)'!Z42</f>
        <v>8.2799999999999994</v>
      </c>
      <c r="AA28" s="380">
        <f>'2. BL Supply'!AA27+'6. Preferred (Scenario Yr)'!AA42</f>
        <v>8.2799999999999994</v>
      </c>
      <c r="AB28" s="380">
        <f>'2. BL Supply'!AB27+'6. Preferred (Scenario Yr)'!AB42</f>
        <v>8.2799999999999994</v>
      </c>
      <c r="AC28" s="380">
        <f>'2. BL Supply'!AC27+'6. Preferred (Scenario Yr)'!AC42</f>
        <v>8.2799999999999994</v>
      </c>
      <c r="AD28" s="380">
        <f>'2. BL Supply'!AD27+'6. Preferred (Scenario Yr)'!AD42</f>
        <v>8.2799999999999994</v>
      </c>
      <c r="AE28" s="380">
        <f>'2. BL Supply'!AE27+'6. Preferred (Scenario Yr)'!AE42</f>
        <v>8.2799999999999994</v>
      </c>
      <c r="AF28" s="380">
        <f>'2. BL Supply'!AF27+'6. Preferred (Scenario Yr)'!AF42</f>
        <v>8.2799999999999994</v>
      </c>
      <c r="AG28" s="380">
        <f>'2. BL Supply'!AG27+'6. Preferred (Scenario Yr)'!AG42</f>
        <v>8.2799999999999994</v>
      </c>
      <c r="AH28" s="380">
        <f>'2. BL Supply'!AH27+'6. Preferred (Scenario Yr)'!AH42</f>
        <v>8.2799999999999994</v>
      </c>
      <c r="AI28" s="380">
        <f>'2. BL Supply'!AI27+'6. Preferred (Scenario Yr)'!AI42</f>
        <v>8.2799999999999994</v>
      </c>
      <c r="AJ28" s="380">
        <f>'2. BL Supply'!AJ27+'6. Preferred (Scenario Yr)'!AJ42</f>
        <v>8.2799999999999994</v>
      </c>
      <c r="AK28" s="174"/>
    </row>
    <row r="29" spans="1:37" ht="15.75" x14ac:dyDescent="0.25">
      <c r="A29" s="177"/>
      <c r="B29" s="204"/>
      <c r="C29" s="174"/>
      <c r="D29" s="327"/>
      <c r="E29" s="328"/>
      <c r="F29" s="205"/>
      <c r="G29" s="205"/>
      <c r="H29" s="205"/>
      <c r="I29" s="208"/>
      <c r="J29" s="329"/>
      <c r="K29" s="330"/>
      <c r="L29" s="331"/>
      <c r="M29" s="332"/>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row>
    <row r="30" spans="1:37" ht="15.75" x14ac:dyDescent="0.25">
      <c r="A30" s="177"/>
      <c r="B30" s="204"/>
      <c r="C30" s="174"/>
      <c r="D30" s="333"/>
      <c r="E30" s="33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row>
    <row r="31" spans="1:37" ht="15.75" x14ac:dyDescent="0.25">
      <c r="A31" s="177"/>
      <c r="B31" s="204"/>
      <c r="C31" s="205"/>
      <c r="D31" s="327"/>
      <c r="E31" s="328"/>
      <c r="F31" s="205"/>
      <c r="G31" s="205"/>
      <c r="H31" s="205"/>
      <c r="I31" s="205"/>
      <c r="J31" s="205"/>
      <c r="K31" s="205"/>
      <c r="L31" s="205"/>
      <c r="M31" s="205"/>
      <c r="N31" s="205"/>
      <c r="O31" s="205"/>
      <c r="P31" s="174"/>
      <c r="Q31" s="174"/>
      <c r="R31" s="174"/>
      <c r="S31" s="174"/>
      <c r="T31" s="174"/>
      <c r="U31" s="174"/>
      <c r="V31" s="174"/>
      <c r="W31" s="174"/>
      <c r="X31" s="174"/>
      <c r="Y31" s="174"/>
      <c r="Z31" s="174"/>
      <c r="AA31" s="174"/>
      <c r="AB31" s="174"/>
      <c r="AC31" s="174"/>
      <c r="AD31" s="174"/>
      <c r="AE31" s="174"/>
      <c r="AF31" s="174"/>
      <c r="AG31" s="174"/>
      <c r="AH31" s="174"/>
      <c r="AI31" s="174"/>
      <c r="AJ31" s="174"/>
      <c r="AK31" s="174"/>
    </row>
    <row r="32" spans="1:37" ht="15.75" x14ac:dyDescent="0.25">
      <c r="A32" s="177"/>
      <c r="B32" s="204"/>
      <c r="C32" s="205"/>
      <c r="D32" s="335" t="str">
        <f>'TITLE PAGE'!B9</f>
        <v>Company:</v>
      </c>
      <c r="E32" s="158" t="str">
        <f>'TITLE PAGE'!D9</f>
        <v>South Staffs Water</v>
      </c>
      <c r="F32" s="205"/>
      <c r="G32" s="205"/>
      <c r="H32" s="208"/>
      <c r="I32" s="208"/>
      <c r="J32" s="208"/>
      <c r="K32" s="208"/>
      <c r="L32" s="208"/>
      <c r="M32" s="205"/>
      <c r="N32" s="205"/>
      <c r="O32" s="205"/>
      <c r="P32" s="174"/>
      <c r="Q32" s="174"/>
      <c r="R32" s="174"/>
      <c r="S32" s="174"/>
      <c r="T32" s="174"/>
      <c r="U32" s="174"/>
      <c r="V32" s="174"/>
      <c r="W32" s="174"/>
      <c r="X32" s="174"/>
      <c r="Y32" s="174"/>
      <c r="Z32" s="174"/>
      <c r="AA32" s="174"/>
      <c r="AB32" s="174"/>
      <c r="AC32" s="174"/>
      <c r="AD32" s="174"/>
      <c r="AE32" s="174"/>
      <c r="AF32" s="174"/>
      <c r="AG32" s="174"/>
      <c r="AH32" s="174"/>
      <c r="AI32" s="174"/>
      <c r="AJ32" s="174"/>
      <c r="AK32" s="174"/>
    </row>
    <row r="33" spans="1:37" ht="15.75" x14ac:dyDescent="0.25">
      <c r="A33" s="177"/>
      <c r="B33" s="204"/>
      <c r="C33" s="205"/>
      <c r="D33" s="336" t="str">
        <f>'TITLE PAGE'!B10</f>
        <v>Resource Zone Name:</v>
      </c>
      <c r="E33" s="162" t="str">
        <f>'TITLE PAGE'!D10</f>
        <v>South Staffs WRZ</v>
      </c>
      <c r="F33" s="205"/>
      <c r="G33" s="205"/>
      <c r="H33" s="205"/>
      <c r="I33" s="205"/>
      <c r="J33" s="205"/>
      <c r="K33" s="205"/>
      <c r="L33" s="205"/>
      <c r="M33" s="205"/>
      <c r="N33" s="205"/>
      <c r="O33" s="205"/>
      <c r="P33" s="174"/>
      <c r="Q33" s="174"/>
      <c r="R33" s="174"/>
      <c r="S33" s="174"/>
      <c r="T33" s="174"/>
      <c r="U33" s="174"/>
      <c r="V33" s="174"/>
      <c r="W33" s="174"/>
      <c r="X33" s="174"/>
      <c r="Y33" s="174"/>
      <c r="Z33" s="174"/>
      <c r="AA33" s="174"/>
      <c r="AB33" s="174"/>
      <c r="AC33" s="174"/>
      <c r="AD33" s="174"/>
      <c r="AE33" s="174"/>
      <c r="AF33" s="174"/>
      <c r="AG33" s="174"/>
      <c r="AH33" s="174"/>
      <c r="AI33" s="174"/>
      <c r="AJ33" s="174"/>
      <c r="AK33" s="174"/>
    </row>
    <row r="34" spans="1:37" ht="15.75" x14ac:dyDescent="0.25">
      <c r="A34" s="177"/>
      <c r="B34" s="204"/>
      <c r="C34" s="205"/>
      <c r="D34" s="336" t="str">
        <f>'TITLE PAGE'!B11</f>
        <v>Resource Zone Number:</v>
      </c>
      <c r="E34" s="165">
        <f>'TITLE PAGE'!D11</f>
        <v>1</v>
      </c>
      <c r="F34" s="205"/>
      <c r="G34" s="205"/>
      <c r="H34" s="205"/>
      <c r="I34" s="205"/>
      <c r="J34" s="205"/>
      <c r="K34" s="205"/>
      <c r="L34" s="205"/>
      <c r="M34" s="205"/>
      <c r="N34" s="205"/>
      <c r="O34" s="205"/>
      <c r="P34" s="174"/>
      <c r="Q34" s="174"/>
      <c r="R34" s="174"/>
      <c r="S34" s="174"/>
      <c r="T34" s="174"/>
      <c r="U34" s="174"/>
      <c r="V34" s="174"/>
      <c r="W34" s="174"/>
      <c r="X34" s="174"/>
      <c r="Y34" s="174"/>
      <c r="Z34" s="174"/>
      <c r="AA34" s="174"/>
      <c r="AB34" s="174"/>
      <c r="AC34" s="174"/>
      <c r="AD34" s="174"/>
      <c r="AE34" s="174"/>
      <c r="AF34" s="174"/>
      <c r="AG34" s="174"/>
      <c r="AH34" s="174"/>
      <c r="AI34" s="174"/>
      <c r="AJ34" s="174"/>
      <c r="AK34" s="174"/>
    </row>
    <row r="35" spans="1:37" ht="15.75" x14ac:dyDescent="0.25">
      <c r="A35" s="177"/>
      <c r="B35" s="204"/>
      <c r="C35" s="205"/>
      <c r="D35" s="336" t="str">
        <f>'TITLE PAGE'!B12</f>
        <v xml:space="preserve">Planning Scenario Name:                                                                     </v>
      </c>
      <c r="E35" s="162" t="str">
        <f>'TITLE PAGE'!D12</f>
        <v>Dry Year Annual Average</v>
      </c>
      <c r="F35" s="205"/>
      <c r="G35" s="205"/>
      <c r="H35" s="205"/>
      <c r="I35" s="205"/>
      <c r="J35" s="205"/>
      <c r="K35" s="205"/>
      <c r="L35" s="205"/>
      <c r="M35" s="205"/>
      <c r="N35" s="205"/>
      <c r="O35" s="205"/>
      <c r="P35" s="174"/>
      <c r="Q35" s="174"/>
      <c r="R35" s="174"/>
      <c r="S35" s="174"/>
      <c r="T35" s="174"/>
      <c r="U35" s="174"/>
      <c r="V35" s="174"/>
      <c r="W35" s="174"/>
      <c r="X35" s="174"/>
      <c r="Y35" s="174"/>
      <c r="Z35" s="174"/>
      <c r="AA35" s="174"/>
      <c r="AB35" s="174"/>
      <c r="AC35" s="174"/>
      <c r="AD35" s="174"/>
      <c r="AE35" s="174"/>
      <c r="AF35" s="174"/>
      <c r="AG35" s="174"/>
      <c r="AH35" s="174"/>
      <c r="AI35" s="174"/>
      <c r="AJ35" s="174"/>
      <c r="AK35" s="174"/>
    </row>
    <row r="36" spans="1:37" ht="15.75" x14ac:dyDescent="0.25">
      <c r="A36" s="177"/>
      <c r="B36" s="204"/>
      <c r="C36" s="205"/>
      <c r="D36" s="337" t="str">
        <f>'TITLE PAGE'!B13</f>
        <v xml:space="preserve">Chosen Level of Service:  </v>
      </c>
      <c r="E36" s="170" t="str">
        <f>'TITLE PAGE'!D13</f>
        <v>1 in 40 years</v>
      </c>
      <c r="F36" s="205"/>
      <c r="G36" s="205"/>
      <c r="H36" s="205"/>
      <c r="I36" s="205"/>
      <c r="J36" s="205"/>
      <c r="K36" s="205"/>
      <c r="L36" s="205"/>
      <c r="M36" s="205"/>
      <c r="N36" s="205"/>
      <c r="O36" s="205"/>
      <c r="P36" s="174"/>
      <c r="Q36" s="174"/>
      <c r="R36" s="174"/>
      <c r="S36" s="174"/>
      <c r="T36" s="174"/>
      <c r="U36" s="174"/>
      <c r="V36" s="174"/>
      <c r="W36" s="174"/>
      <c r="X36" s="174"/>
      <c r="Y36" s="174"/>
      <c r="Z36" s="174"/>
      <c r="AA36" s="174"/>
      <c r="AB36" s="174"/>
      <c r="AC36" s="174"/>
      <c r="AD36" s="174"/>
      <c r="AE36" s="174"/>
      <c r="AF36" s="174"/>
      <c r="AG36" s="174"/>
      <c r="AH36" s="174"/>
      <c r="AI36" s="174"/>
      <c r="AJ36" s="174"/>
      <c r="AK36" s="174"/>
    </row>
    <row r="50" spans="12:12" x14ac:dyDescent="0.2">
      <c r="L50" s="956"/>
    </row>
  </sheetData>
  <mergeCells count="3">
    <mergeCell ref="B3:B12"/>
    <mergeCell ref="B13:B26"/>
    <mergeCell ref="B27:B28"/>
  </mergeCells>
  <pageMargins left="0.7" right="0.7" top="0.75" bottom="0.75" header="0.3" footer="0.3"/>
  <pageSetup paperSize="9" orientation="portrait" verticalDpi="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27DDBB091BF54399B9EF3AEC9CD9B1" ma:contentTypeVersion="11" ma:contentTypeDescription="Create a new document." ma:contentTypeScope="" ma:versionID="2d7340f8b8d802366e2ca378e594e205">
  <xsd:schema xmlns:xsd="http://www.w3.org/2001/XMLSchema" xmlns:xs="http://www.w3.org/2001/XMLSchema" xmlns:p="http://schemas.microsoft.com/office/2006/metadata/properties" xmlns:ns2="a4520b8c-2946-4381-ad42-9256d4f5f9fd" xmlns:ns3="9fe33ea2-2049-401d-8d5f-63c6fae0926f" targetNamespace="http://schemas.microsoft.com/office/2006/metadata/properties" ma:root="true" ma:fieldsID="15f1f8c594c8eb5ce5770fd5f661b7af" ns2:_="" ns3:_="">
    <xsd:import namespace="a4520b8c-2946-4381-ad42-9256d4f5f9fd"/>
    <xsd:import namespace="9fe33ea2-2049-401d-8d5f-63c6fae092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20b8c-2946-4381-ad42-9256d4f5f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e33ea2-2049-401d-8d5f-63c6fae0926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402EE4-0FF7-4E0B-B414-742E0B8DD713}">
  <ds:schemaRefs>
    <ds:schemaRef ds:uri="http://schemas.microsoft.com/sharepoint/v3/contenttype/forms"/>
  </ds:schemaRefs>
</ds:datastoreItem>
</file>

<file path=customXml/itemProps2.xml><?xml version="1.0" encoding="utf-8"?>
<ds:datastoreItem xmlns:ds="http://schemas.openxmlformats.org/officeDocument/2006/customXml" ds:itemID="{93B0A338-3E99-4A30-806A-966FEEEBF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20b8c-2946-4381-ad42-9256d4f5f9fd"/>
    <ds:schemaRef ds:uri="9fe33ea2-2049-401d-8d5f-63c6fae09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E42323-9F76-4C81-9A3F-BE9698800ECB}">
  <ds:schemaRefs>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9fe33ea2-2049-401d-8d5f-63c6fae0926f"/>
    <ds:schemaRef ds:uri="a4520b8c-2946-4381-ad42-9256d4f5f9f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TITLE PAGE</vt:lpstr>
      <vt:lpstr>WRZ summary</vt:lpstr>
      <vt:lpstr>1. BL Licences</vt:lpstr>
      <vt:lpstr>2. BL Supply</vt:lpstr>
      <vt:lpstr>3. BL Demand</vt:lpstr>
      <vt:lpstr>4. BL SDB</vt:lpstr>
      <vt:lpstr>5. Feasible Options</vt:lpstr>
      <vt:lpstr>6. Preferred (Scenario Yr)</vt:lpstr>
      <vt:lpstr>7. FP Supply</vt:lpstr>
      <vt:lpstr>8. FP Demand</vt:lpstr>
      <vt:lpstr>9. FP SDB</vt:lpstr>
      <vt:lpstr>10. Drought plan links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2016-06-02T10:12:30Z</dcterms:created>
  <dcterms:modified xsi:type="dcterms:W3CDTF">2019-11-15T12:53:05Z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0x0101002727DDBB091BF54399B9EF3AEC9CD9B1</vt:lpwstr>
  </property>
</Properties>
</file>