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ATA\EXCEL\WATER\MANAGE\Regulation\PR24\SUBMISSION DOCUMENTS AND MODELS\"/>
    </mc:Choice>
  </mc:AlternateContent>
  <xr:revisionPtr revIDLastSave="0" documentId="13_ncr:1_{799CAD67-CFEA-4D70-9CB2-DA34C463E044}" xr6:coauthVersionLast="47" xr6:coauthVersionMax="47" xr10:uidLastSave="{00000000-0000-0000-0000-000000000000}"/>
  <bookViews>
    <workbookView xWindow="-108" yWindow="-108" windowWidth="23256" windowHeight="12576" activeTab="1" xr2:uid="{4C40DBA3-3FC2-4A85-BC45-C7520642C64C}"/>
  </bookViews>
  <sheets>
    <sheet name="Cover" sheetId="1" r:id="rId1"/>
    <sheet name="Inputs" sheetId="3" r:id="rId2"/>
    <sheet name="Chart Data" sheetId="2" r:id="rId3"/>
    <sheet name="Charts" sheetId="4" r:id="rId4"/>
  </sheets>
  <definedNames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Order1">255</definedName>
    <definedName name="_Order2">255</definedName>
    <definedName name="App1bdata" localSheetId="1">#REF!</definedName>
    <definedName name="App1bdata">#REF!</definedName>
    <definedName name="App1bIDnrs" localSheetId="1">#REF!</definedName>
    <definedName name="App1bIDnrs">#REF!</definedName>
    <definedName name="App1data" localSheetId="1">#REF!</definedName>
    <definedName name="App1data">#REF!</definedName>
    <definedName name="App1IDnrs" localSheetId="1">#REF!</definedName>
    <definedName name="App1IDnrs">#REF!</definedName>
    <definedName name="B_NFIN_All" localSheetId="1">#REF!</definedName>
    <definedName name="B_NFIN_All">#REF!</definedName>
    <definedName name="BW_FIN_All" localSheetId="1">#REF!</definedName>
    <definedName name="BW_FIN_All">#REF!</definedName>
    <definedName name="BWW_FIN_All" localSheetId="1">#REF!</definedName>
    <definedName name="BWW_FIN_All">#REF!</definedName>
    <definedName name="C_ISF" localSheetId="1">#REF!</definedName>
    <definedName name="C_ISF">#REF!</definedName>
    <definedName name="C_Leakage" localSheetId="1">#REF!</definedName>
    <definedName name="C_Leakage">#REF!</definedName>
    <definedName name="C_MRepair" localSheetId="1">#REF!</definedName>
    <definedName name="C_MRepair">#REF!</definedName>
    <definedName name="C_PCC" localSheetId="1">#REF!</definedName>
    <definedName name="C_PCC">#REF!</definedName>
    <definedName name="C_PI" localSheetId="1">#REF!</definedName>
    <definedName name="C_PI">#REF!</definedName>
    <definedName name="C_PSR" localSheetId="1">#REF!</definedName>
    <definedName name="C_PSR">#REF!</definedName>
    <definedName name="C_RSFinS" localSheetId="1">#REF!</definedName>
    <definedName name="C_RSFinS">#REF!</definedName>
    <definedName name="C_RSRinD" localSheetId="1">#REF!</definedName>
    <definedName name="C_RSRinD">#REF!</definedName>
    <definedName name="C_SC" localSheetId="1">#REF!</definedName>
    <definedName name="C_SC">#REF!</definedName>
    <definedName name="C_TWC" localSheetId="1">#REF!</definedName>
    <definedName name="C_TWC">#REF!</definedName>
    <definedName name="C_UOutage" localSheetId="1">#REF!</definedName>
    <definedName name="C_UOutage">#REF!</definedName>
    <definedName name="C_WQC" localSheetId="1">#REF!</definedName>
    <definedName name="C_WQC">#REF!</definedName>
    <definedName name="C_WSI" localSheetId="1">#REF!</definedName>
    <definedName name="C_WSI">#REF!</definedName>
    <definedName name="ChK_Tol" localSheetId="1">#REF!</definedName>
    <definedName name="ChK_Tol">#REF!</definedName>
    <definedName name="Classification_of_treatment_works" localSheetId="1">#REF!</definedName>
    <definedName name="F" localSheetId="1">{"bal",#N/A,FALSE,"working papers";"income",#N/A,FALSE,"working papers"}</definedName>
    <definedName name="F">{"bal",#N/A,FALSE,"working papers";"income",#N/A,FALSE,"working papers"}</definedName>
    <definedName name="fdraf" localSheetId="1">{"bal",#N/A,FALSE,"working papers";"income",#N/A,FALSE,"working papers"}</definedName>
    <definedName name="fdraf">{"bal",#N/A,FALSE,"working papers";"income",#N/A,FALSE,"working papers"}</definedName>
    <definedName name="Fdraft" localSheetId="1">{"bal",#N/A,FALSE,"working papers";"income",#N/A,FALSE,"working papers"}</definedName>
    <definedName name="Fdraft">{"bal",#N/A,FALSE,"working papers";"income",#N/A,FALSE,"working papers"}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new" localSheetId="1" hidden="1">{"bal",#N/A,FALSE,"working papers";"income",#N/A,FALSE,"working papers"}</definedName>
    <definedName name="new" hidden="1">{"bal",#N/A,FALSE,"working papers";"income",#N/A,FALSE,"working papers"}</definedName>
    <definedName name="obxIssuesLog">#REF!</definedName>
    <definedName name="Pct_Tol" localSheetId="1">#REF!</definedName>
    <definedName name="Pct_Tol">#REF!</definedName>
    <definedName name="_xlnm.Print_Area" localSheetId="1">Inputs!#REF!</definedName>
    <definedName name="ProfileInps" localSheetId="1">#REF!</definedName>
    <definedName name="ProfileInps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SAPBEXrevision">1</definedName>
    <definedName name="SAPBEXsysID">"BWB"</definedName>
    <definedName name="SAPBEXwbID">"49ZLUKBQR0WG29D9LLI3IBIIT"</definedName>
    <definedName name="Supply_demand_balance_scheme_classification">#REF!</definedName>
    <definedName name="Trk_Tol" localSheetId="1">#REF!</definedName>
    <definedName name="Trk_Tol">#REF!</definedName>
    <definedName name="wrn.papersdraft" localSheetId="1">{"bal",#N/A,FALSE,"working papers";"income",#N/A,FALSE,"working papers"}</definedName>
    <definedName name="wrn.papersdraft">{"bal",#N/A,FALSE,"working papers";"income",#N/A,FALSE,"working papers"}</definedName>
    <definedName name="wrn.wpapers." localSheetId="1" hidden="1">{"bal",#N/A,FALSE,"working papers";"income",#N/A,FALSE,"working papers"}</definedName>
    <definedName name="wrn.wpapers.">{"bal",#N/A,FALSE,"working papers";"income",#N/A,FALSE,"working papers"}</definedName>
    <definedName name="Z_69104686_4F2A_41D5_9B15_E00B9826BCA2_.wvu.PrintArea" localSheetId="1" hidden="1">Inputs!#REF!</definedName>
    <definedName name="Z_A8453347_62D5_433C_AC17_73E6B4F2766F_.wvu.PrintArea" localSheetId="1" hidden="1">Inputs!#REF!</definedName>
    <definedName name="Z_D4B52F44_4691_4CEE_AF88_48CCB001F972_.wvu.PrintArea" localSheetId="1" hidden="1">Inputs!#REF!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2" l="1"/>
  <c r="A1" i="1"/>
  <c r="E91" i="2"/>
  <c r="G91" i="2"/>
  <c r="F91" i="2"/>
  <c r="G93" i="2"/>
  <c r="E93" i="2"/>
  <c r="G89" i="2"/>
  <c r="E89" i="2"/>
  <c r="G86" i="2"/>
  <c r="E86" i="2"/>
  <c r="G83" i="2"/>
  <c r="E83" i="2"/>
  <c r="G80" i="2"/>
  <c r="E80" i="2"/>
  <c r="G46" i="2"/>
  <c r="E46" i="2"/>
  <c r="G40" i="2"/>
  <c r="E40" i="2"/>
  <c r="G30" i="2"/>
  <c r="E30" i="2"/>
  <c r="G26" i="2"/>
  <c r="E26" i="2"/>
  <c r="F80" i="2" l="1"/>
  <c r="F83" i="2"/>
  <c r="F30" i="2"/>
  <c r="F26" i="2"/>
  <c r="F40" i="2"/>
  <c r="F86" i="2"/>
  <c r="F46" i="2"/>
  <c r="F89" i="2"/>
  <c r="T82" i="2"/>
  <c r="S82" i="2"/>
  <c r="R82" i="2"/>
  <c r="Q82" i="2"/>
  <c r="P82" i="2"/>
  <c r="O82" i="2"/>
  <c r="N82" i="2"/>
  <c r="M82" i="2"/>
  <c r="L82" i="2"/>
  <c r="K82" i="2"/>
  <c r="J82" i="2"/>
  <c r="O80" i="2"/>
  <c r="G75" i="2"/>
  <c r="E75" i="2"/>
  <c r="G74" i="2"/>
  <c r="E74" i="2"/>
  <c r="D74" i="2"/>
  <c r="G73" i="2"/>
  <c r="E73" i="2"/>
  <c r="D73" i="2"/>
  <c r="G72" i="2"/>
  <c r="E72" i="2"/>
  <c r="D72" i="2"/>
  <c r="G71" i="2"/>
  <c r="E71" i="2"/>
  <c r="D71" i="2"/>
  <c r="G70" i="2"/>
  <c r="E70" i="2"/>
  <c r="D70" i="2"/>
  <c r="G67" i="2"/>
  <c r="E67" i="2"/>
  <c r="G66" i="2"/>
  <c r="E66" i="2"/>
  <c r="D66" i="2"/>
  <c r="G65" i="2"/>
  <c r="E65" i="2"/>
  <c r="D65" i="2"/>
  <c r="G64" i="2"/>
  <c r="E64" i="2"/>
  <c r="D64" i="2"/>
  <c r="G63" i="2"/>
  <c r="E63" i="2"/>
  <c r="D63" i="2"/>
  <c r="G62" i="2"/>
  <c r="E62" i="2"/>
  <c r="D62" i="2"/>
  <c r="G34" i="2"/>
  <c r="G33" i="2"/>
  <c r="G50" i="2"/>
  <c r="G49" i="2"/>
  <c r="G45" i="2"/>
  <c r="F45" i="2"/>
  <c r="E45" i="2"/>
  <c r="G39" i="2"/>
  <c r="F39" i="2"/>
  <c r="E39" i="2"/>
  <c r="C6" i="1"/>
  <c r="A1" i="3"/>
  <c r="D18" i="2"/>
  <c r="D19" i="2"/>
  <c r="D20" i="2"/>
  <c r="D21" i="2"/>
  <c r="D17" i="2"/>
  <c r="D13" i="2"/>
  <c r="D12" i="2"/>
  <c r="D11" i="2"/>
  <c r="D10" i="2"/>
  <c r="D9" i="2"/>
  <c r="G22" i="2"/>
  <c r="G29" i="2" s="1"/>
  <c r="E22" i="2"/>
  <c r="G21" i="2"/>
  <c r="E21" i="2"/>
  <c r="G20" i="2"/>
  <c r="E20" i="2"/>
  <c r="G19" i="2"/>
  <c r="E19" i="2"/>
  <c r="G18" i="2"/>
  <c r="E18" i="2"/>
  <c r="G17" i="2"/>
  <c r="E17" i="2"/>
  <c r="G14" i="2"/>
  <c r="G25" i="2" s="1"/>
  <c r="E14" i="2"/>
  <c r="G13" i="2"/>
  <c r="E13" i="2"/>
  <c r="G12" i="2"/>
  <c r="E12" i="2"/>
  <c r="G11" i="2"/>
  <c r="E11" i="2"/>
  <c r="G10" i="2"/>
  <c r="E10" i="2"/>
  <c r="G9" i="2"/>
  <c r="E9" i="2"/>
  <c r="A1" i="2"/>
  <c r="A1" i="4"/>
  <c r="T88" i="2" l="1"/>
  <c r="M88" i="2"/>
  <c r="L88" i="2"/>
  <c r="P88" i="2"/>
  <c r="J88" i="2"/>
  <c r="N88" i="2"/>
  <c r="K88" i="2"/>
  <c r="Q88" i="2"/>
  <c r="R88" i="2"/>
  <c r="S88" i="2"/>
  <c r="G38" i="2"/>
  <c r="G44" i="2"/>
  <c r="E50" i="2" l="1"/>
  <c r="E49" i="2"/>
  <c r="E44" i="2"/>
  <c r="E38" i="2"/>
  <c r="F57" i="2"/>
  <c r="G57" i="2" s="1"/>
  <c r="E57" i="2"/>
  <c r="E34" i="2"/>
  <c r="E33" i="2"/>
  <c r="E29" i="2"/>
  <c r="E25" i="2"/>
  <c r="O93" i="2"/>
  <c r="O83" i="2" l="1"/>
  <c r="O86" i="2" s="1"/>
  <c r="O89" i="2" s="1"/>
  <c r="F20" i="2" l="1"/>
  <c r="F73" i="2"/>
  <c r="F18" i="2"/>
  <c r="F71" i="2"/>
  <c r="F65" i="2"/>
  <c r="F12" i="2"/>
  <c r="F62" i="2"/>
  <c r="T80" i="2" s="1" a="1"/>
  <c r="T80" i="2" s="1"/>
  <c r="T83" i="2" s="1"/>
  <c r="P86" i="2" s="1"/>
  <c r="P89" i="2" s="1"/>
  <c r="T93" i="2" s="1"/>
  <c r="F9" i="2"/>
  <c r="F15" i="3"/>
  <c r="F10" i="2"/>
  <c r="F63" i="2"/>
  <c r="F72" i="2" l="1"/>
  <c r="F19" i="2"/>
  <c r="Q80" i="2" a="1"/>
  <c r="Q80" i="2" s="1"/>
  <c r="Q83" i="2" s="1"/>
  <c r="S86" i="2" s="1"/>
  <c r="S89" i="2" s="1"/>
  <c r="Q93" i="2" s="1"/>
  <c r="F64" i="2"/>
  <c r="F11" i="2"/>
  <c r="F21" i="2"/>
  <c r="F74" i="2"/>
  <c r="F70" i="2"/>
  <c r="F17" i="2"/>
  <c r="F23" i="3"/>
  <c r="S80" i="2" a="1"/>
  <c r="S80" i="2" s="1"/>
  <c r="S83" i="2" s="1"/>
  <c r="Q86" i="2" s="1"/>
  <c r="Q89" i="2" s="1"/>
  <c r="S93" i="2" s="1"/>
  <c r="M80" i="2" a="1"/>
  <c r="M80" i="2" s="1"/>
  <c r="M83" i="2" s="1"/>
  <c r="M86" i="2" s="1"/>
  <c r="M89" i="2" s="1"/>
  <c r="M93" i="2" s="1"/>
  <c r="F67" i="2"/>
  <c r="F14" i="2"/>
  <c r="K80" i="2" a="1"/>
  <c r="K80" i="2" s="1"/>
  <c r="K83" i="2" s="1"/>
  <c r="K86" i="2" s="1"/>
  <c r="K89" i="2" s="1"/>
  <c r="K93" i="2" s="1"/>
  <c r="F13" i="2"/>
  <c r="F66" i="2"/>
  <c r="F25" i="2" l="1"/>
  <c r="F27" i="2" s="1"/>
  <c r="F33" i="2" s="1"/>
  <c r="F38" i="2"/>
  <c r="F41" i="2" s="1"/>
  <c r="F49" i="2" s="1"/>
  <c r="J80" i="2" a="1"/>
  <c r="J80" i="2" s="1"/>
  <c r="J83" i="2" s="1"/>
  <c r="J86" i="2" s="1"/>
  <c r="J89" i="2" s="1"/>
  <c r="J93" i="2" s="1"/>
  <c r="N80" i="2" a="1"/>
  <c r="N80" i="2" s="1"/>
  <c r="N83" i="2" s="1"/>
  <c r="N86" i="2" s="1"/>
  <c r="N89" i="2" s="1"/>
  <c r="N93" i="2" s="1"/>
  <c r="R80" i="2" a="1"/>
  <c r="R80" i="2" s="1"/>
  <c r="R83" i="2" s="1"/>
  <c r="R86" i="2" s="1"/>
  <c r="R89" i="2" s="1"/>
  <c r="R93" i="2" s="1"/>
  <c r="P80" i="2" a="1"/>
  <c r="P80" i="2" s="1"/>
  <c r="P83" i="2" s="1"/>
  <c r="T86" i="2" s="1"/>
  <c r="T89" i="2" s="1"/>
  <c r="P93" i="2" s="1"/>
  <c r="F75" i="2"/>
  <c r="F22" i="2"/>
  <c r="L80" i="2" a="1"/>
  <c r="L80" i="2" s="1"/>
  <c r="L83" i="2" s="1"/>
  <c r="L86" i="2" s="1"/>
  <c r="L89" i="2" s="1"/>
  <c r="L93" i="2" s="1"/>
  <c r="H93" i="2" l="1"/>
  <c r="C25" i="1" s="1"/>
  <c r="F29" i="2"/>
  <c r="F31" i="2" s="1"/>
  <c r="F44" i="2"/>
  <c r="F47" i="2" s="1"/>
  <c r="F56" i="2" l="1"/>
  <c r="F50" i="2"/>
  <c r="F51" i="2" s="1"/>
  <c r="G56" i="2" s="1"/>
  <c r="F34" i="2"/>
  <c r="F35" i="2" s="1"/>
  <c r="G55" i="2" s="1"/>
  <c r="F5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<sst xmlns="http://schemas.openxmlformats.org/spreadsheetml/2006/main" count="169" uniqueCount="94">
  <si>
    <t>PR24 RoRE Chart tool</t>
  </si>
  <si>
    <t>Version number:</t>
  </si>
  <si>
    <t>File name:</t>
  </si>
  <si>
    <t>Date:</t>
  </si>
  <si>
    <t>For enquiries please contact:</t>
  </si>
  <si>
    <t>PR24@ofwat.gov.uk</t>
  </si>
  <si>
    <t>Summary:</t>
  </si>
  <si>
    <t xml:space="preserve">This tool is designed to help companies chart RoRE ranges. </t>
  </si>
  <si>
    <t>Instructions:</t>
  </si>
  <si>
    <t>Input values can be sourced from the submission table RR30 and the PR24 financial model and should be input as appointee average values</t>
  </si>
  <si>
    <t>The charts have been set up with a RoRE range from -1% to 7%. If the range exceeds this the integrity check will trigger, if this occurs the de minimus value</t>
  </si>
  <si>
    <t>will need to be adjusted to resolve the check.</t>
  </si>
  <si>
    <t xml:space="preserve">Once the check is resolved the chart axis will need to be updated to the new range with the de minimus as the lowest value. </t>
  </si>
  <si>
    <t xml:space="preserve">Please note that "RoRE Range excluding uncertainty mechanisms by element" has two axis that need adjusting. Both require the same range with one starting at zero </t>
  </si>
  <si>
    <t>and the second starting at the de minimus</t>
  </si>
  <si>
    <t xml:space="preserve">Quality assurance: </t>
  </si>
  <si>
    <t>The model has been subject to Ofwat internal quality assurance</t>
  </si>
  <si>
    <t>RoRE graph integrity check</t>
  </si>
  <si>
    <t>check</t>
  </si>
  <si>
    <t>Sensi Code</t>
  </si>
  <si>
    <t>Description</t>
  </si>
  <si>
    <t>Constant</t>
  </si>
  <si>
    <t>Unit</t>
  </si>
  <si>
    <t>Source</t>
  </si>
  <si>
    <t>RoRE - base case</t>
  </si>
  <si>
    <t>RoRE Base case</t>
  </si>
  <si>
    <t>%</t>
  </si>
  <si>
    <t>From PR24 financial model</t>
  </si>
  <si>
    <t>RoRE - high case</t>
  </si>
  <si>
    <t>J</t>
  </si>
  <si>
    <t>Totex RoRE - high case</t>
  </si>
  <si>
    <t>From business plan table (RR30.46)</t>
  </si>
  <si>
    <t>I</t>
  </si>
  <si>
    <t>Outcome delivery incentives RoRE - high case</t>
  </si>
  <si>
    <t>From business plan table (RR30.47)</t>
  </si>
  <si>
    <t>H</t>
  </si>
  <si>
    <t>Financing RoRE - high case</t>
  </si>
  <si>
    <t>From business plan table (RR30.48)</t>
  </si>
  <si>
    <t>G</t>
  </si>
  <si>
    <t>Customer measures of experience RoRE - high case</t>
  </si>
  <si>
    <t>From business plan table (RR30.49)</t>
  </si>
  <si>
    <t>F</t>
  </si>
  <si>
    <t>Revenue &amp; other RoRE - high case</t>
  </si>
  <si>
    <t>From business plan table (RR30.50)</t>
  </si>
  <si>
    <t>RoRE - high case ~ total</t>
  </si>
  <si>
    <t>From business plan table (RR30.51)</t>
  </si>
  <si>
    <t xml:space="preserve"> </t>
  </si>
  <si>
    <t>RoRE - low case</t>
  </si>
  <si>
    <t>A</t>
  </si>
  <si>
    <t>Totex RoRE - low case</t>
  </si>
  <si>
    <t>From business plan table (RR30.52)</t>
  </si>
  <si>
    <t>B</t>
  </si>
  <si>
    <t>Outcome delivery incentives RoRE - low case</t>
  </si>
  <si>
    <t>From business plan table (RR30.53)</t>
  </si>
  <si>
    <t>C</t>
  </si>
  <si>
    <t>Financing RoRE - low case</t>
  </si>
  <si>
    <t>From business plan table (RR30.54)</t>
  </si>
  <si>
    <t>D</t>
  </si>
  <si>
    <t>Customer measures of experience RoRE - low case</t>
  </si>
  <si>
    <t>From business plan table (RR30.55)</t>
  </si>
  <si>
    <t>E</t>
  </si>
  <si>
    <t>Revenue &amp; other RoRE - low case</t>
  </si>
  <si>
    <t>From business plan table (RR30.56)</t>
  </si>
  <si>
    <t>RoRE - low case ~ total</t>
  </si>
  <si>
    <t>From business plan table (RR30.57)</t>
  </si>
  <si>
    <t>RoRE - impact of proposed uncertainty mechanisms</t>
  </si>
  <si>
    <t>RoRE impact of proposed uncertainty mechanisms - high case</t>
  </si>
  <si>
    <t>From business plan table (RR30.60)</t>
  </si>
  <si>
    <t>RoRE impact of proposed uncertainty mechanisms - low case</t>
  </si>
  <si>
    <t>From business plan table (RR30.61)</t>
  </si>
  <si>
    <t>Integrity checks</t>
  </si>
  <si>
    <t>De Minimus</t>
  </si>
  <si>
    <t>END</t>
  </si>
  <si>
    <t>RoRE range excluding and including uncertainty mechanisms</t>
  </si>
  <si>
    <t>Excluding uncertainty</t>
  </si>
  <si>
    <t>High case RoRE</t>
  </si>
  <si>
    <t>Low case RoRE</t>
  </si>
  <si>
    <t>Upper RoRE chart</t>
  </si>
  <si>
    <t>Including uncertainty</t>
  </si>
  <si>
    <t>Chart data</t>
  </si>
  <si>
    <t>Low case</t>
  </si>
  <si>
    <t>High case</t>
  </si>
  <si>
    <t>Without uncertainty</t>
  </si>
  <si>
    <t>RoRE Range excluding uncertainty mechanisms by element</t>
  </si>
  <si>
    <t>RoRE tables</t>
  </si>
  <si>
    <t>Entity</t>
  </si>
  <si>
    <t>Base case</t>
  </si>
  <si>
    <t>BASE</t>
  </si>
  <si>
    <t>Minimum</t>
  </si>
  <si>
    <t>Totex scenarios</t>
  </si>
  <si>
    <t>Outcome Delivery Incentives scenario</t>
  </si>
  <si>
    <t>Financing scenarios</t>
  </si>
  <si>
    <t>Customer measures of experience</t>
  </si>
  <si>
    <t>Revenue &amp;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</si>
</sst>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%_);\-0.00%_);&quot;-  &quot;;&quot; &quot;@&quot; &quot;"/>
    <numFmt numFmtId="166" formatCode="0.0%_);\-0.0%_);&quot;-  &quot;;&quot; &quot;@&quot; &quot;"/>
    <numFmt numFmtId="167" formatCode="#,##0_);\(#,##0\);&quot;-  &quot;;&quot; &quot;@&quot; &quot;"/>
    <numFmt numFmtId="168" formatCode="0.000"/>
    <numFmt numFmtId="169" formatCode="#,##0.0_);\(#,##0.0\);&quot;-  &quot;;&quot; &quot;@&quot; &quot;"/>
    <numFmt numFmtId="170" formatCode="###0_);\(###0\);&quot;-  &quot;;&quot; &quot;@&quot; &quot;"/>
    <numFmt numFmtId="171" formatCode="mmmm\ yyyy;@"/>
    <numFmt numFmtId="172" formatCode="0.0%"/>
  </numFmts>
  <fonts count="3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3"/>
      <color theme="3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color theme="1"/>
      <name val="Arial"/>
      <family val="2"/>
    </font>
    <font>
      <sz val="24"/>
      <color theme="0"/>
      <name val="Krub"/>
      <family val="2"/>
      <scheme val="minor"/>
    </font>
    <font>
      <sz val="10"/>
      <name val="Calibri"/>
      <family val="2"/>
    </font>
    <font>
      <sz val="10"/>
      <name val="Krub"/>
      <family val="2"/>
      <scheme val="minor"/>
    </font>
    <font>
      <u/>
      <sz val="11"/>
      <color theme="10"/>
      <name val="Arial"/>
      <family val="2"/>
    </font>
    <font>
      <sz val="24"/>
      <color theme="0"/>
      <name val="Calibri"/>
      <family val="2"/>
    </font>
    <font>
      <sz val="11"/>
      <color theme="1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u/>
      <sz val="10"/>
      <color theme="10"/>
      <name val="Calibri"/>
      <family val="2"/>
    </font>
    <font>
      <sz val="10"/>
      <color theme="1"/>
      <name val="Calibri"/>
      <family val="2"/>
    </font>
    <font>
      <sz val="15"/>
      <color theme="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3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CC66"/>
      <name val="Calibri"/>
      <family val="2"/>
    </font>
    <font>
      <b/>
      <sz val="10"/>
      <color rgb="FF00CC66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167" fontId="1" fillId="0" borderId="0" applyFont="0" applyFill="0" applyBorder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5" fillId="6" borderId="0" applyBorder="0"/>
    <xf numFmtId="167" fontId="7" fillId="0" borderId="0" applyFill="0" applyBorder="0" applyProtection="0">
      <alignment vertical="top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70" fontId="7" fillId="0" borderId="0" applyFont="0" applyFill="0" applyBorder="0" applyProtection="0">
      <alignment vertical="top"/>
    </xf>
  </cellStyleXfs>
  <cellXfs count="120">
    <xf numFmtId="0" fontId="0" fillId="0" borderId="0" xfId="0"/>
    <xf numFmtId="0" fontId="6" fillId="5" borderId="0" xfId="0" applyFont="1" applyFill="1" applyAlignment="1">
      <alignment vertical="top"/>
    </xf>
    <xf numFmtId="167" fontId="8" fillId="5" borderId="0" xfId="7" applyFont="1" applyFill="1">
      <alignment vertical="top"/>
    </xf>
    <xf numFmtId="167" fontId="3" fillId="7" borderId="0" xfId="7" applyFont="1" applyFill="1">
      <alignment vertical="top"/>
    </xf>
    <xf numFmtId="167" fontId="4" fillId="7" borderId="0" xfId="7" applyFont="1" applyFill="1">
      <alignment vertical="top"/>
    </xf>
    <xf numFmtId="167" fontId="7" fillId="7" borderId="0" xfId="7" applyFill="1" applyAlignment="1">
      <alignment horizontal="right" vertical="top"/>
    </xf>
    <xf numFmtId="167" fontId="7" fillId="7" borderId="0" xfId="7" applyFill="1">
      <alignment vertical="top"/>
    </xf>
    <xf numFmtId="0" fontId="10" fillId="5" borderId="0" xfId="0" applyFont="1" applyFill="1" applyAlignment="1">
      <alignment vertical="top"/>
    </xf>
    <xf numFmtId="167" fontId="7" fillId="5" borderId="0" xfId="7" applyFill="1">
      <alignment vertical="top"/>
    </xf>
    <xf numFmtId="0" fontId="11" fillId="0" borderId="0" xfId="0" applyFont="1"/>
    <xf numFmtId="167" fontId="12" fillId="0" borderId="0" xfId="7" applyFont="1" applyFill="1">
      <alignment vertical="top"/>
    </xf>
    <xf numFmtId="167" fontId="13" fillId="0" borderId="0" xfId="7" applyFont="1" applyFill="1">
      <alignment vertical="top"/>
    </xf>
    <xf numFmtId="171" fontId="7" fillId="0" borderId="0" xfId="10" applyNumberFormat="1" applyFont="1" applyFill="1" applyAlignment="1">
      <alignment horizontal="left" vertical="top"/>
    </xf>
    <xf numFmtId="167" fontId="14" fillId="0" borderId="0" xfId="9" applyNumberFormat="1" applyFont="1" applyFill="1" applyAlignment="1">
      <alignment vertical="top"/>
    </xf>
    <xf numFmtId="0" fontId="15" fillId="0" borderId="0" xfId="0" applyFont="1"/>
    <xf numFmtId="0" fontId="7" fillId="0" borderId="0" xfId="0" applyFont="1" applyAlignment="1">
      <alignment vertical="top"/>
    </xf>
    <xf numFmtId="9" fontId="11" fillId="0" borderId="0" xfId="1" applyFont="1" applyFill="1" applyBorder="1" applyAlignment="1">
      <alignment vertical="top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7" fontId="17" fillId="0" borderId="0" xfId="7" applyFont="1">
      <alignment vertical="top"/>
    </xf>
    <xf numFmtId="0" fontId="15" fillId="0" borderId="0" xfId="0" applyFont="1" applyAlignment="1">
      <alignment vertical="center"/>
    </xf>
    <xf numFmtId="0" fontId="18" fillId="0" borderId="0" xfId="4" applyFont="1" applyAlignment="1">
      <alignment horizontal="left" vertical="center"/>
    </xf>
    <xf numFmtId="167" fontId="15" fillId="0" borderId="0" xfId="3" applyFont="1" applyFill="1" applyBorder="1" applyAlignment="1" applyProtection="1">
      <alignment vertical="center"/>
    </xf>
    <xf numFmtId="0" fontId="19" fillId="0" borderId="0" xfId="2" applyFont="1" applyFill="1" applyBorder="1" applyAlignment="1" applyProtection="1">
      <alignment vertical="center" wrapText="1"/>
    </xf>
    <xf numFmtId="0" fontId="20" fillId="0" borderId="0" xfId="0" applyFont="1" applyAlignment="1">
      <alignment vertical="center"/>
    </xf>
    <xf numFmtId="10" fontId="21" fillId="8" borderId="0" xfId="4" applyNumberFormat="1" applyFont="1" applyFill="1" applyAlignment="1">
      <alignment horizontal="center" vertical="center"/>
    </xf>
    <xf numFmtId="0" fontId="22" fillId="0" borderId="0" xfId="2" applyFont="1" applyFill="1" applyBorder="1" applyAlignment="1" applyProtection="1">
      <alignment vertical="center"/>
    </xf>
    <xf numFmtId="0" fontId="21" fillId="0" borderId="0" xfId="4" applyFont="1" applyAlignment="1">
      <alignment horizontal="left" vertical="center"/>
    </xf>
    <xf numFmtId="0" fontId="21" fillId="0" borderId="0" xfId="4" applyFont="1" applyAlignment="1">
      <alignment vertical="center"/>
    </xf>
    <xf numFmtId="168" fontId="15" fillId="0" borderId="0" xfId="4" applyNumberFormat="1" applyFont="1" applyAlignment="1">
      <alignment vertical="center"/>
    </xf>
    <xf numFmtId="0" fontId="15" fillId="0" borderId="0" xfId="4" applyFont="1" applyAlignment="1">
      <alignment vertical="center"/>
    </xf>
    <xf numFmtId="167" fontId="15" fillId="0" borderId="0" xfId="3" applyFont="1" applyFill="1" applyBorder="1" applyAlignment="1" applyProtection="1">
      <alignment horizontal="right" vertical="center"/>
    </xf>
    <xf numFmtId="0" fontId="22" fillId="0" borderId="0" xfId="2" applyFont="1" applyFill="1" applyBorder="1" applyAlignment="1" applyProtection="1">
      <alignment horizontal="left" vertical="center"/>
    </xf>
    <xf numFmtId="0" fontId="23" fillId="0" borderId="0" xfId="2" applyFont="1" applyFill="1" applyBorder="1" applyAlignment="1" applyProtection="1">
      <alignment horizontal="left" vertical="center"/>
    </xf>
    <xf numFmtId="0" fontId="22" fillId="0" borderId="0" xfId="4" applyFont="1" applyAlignment="1">
      <alignment horizontal="left" vertical="center"/>
    </xf>
    <xf numFmtId="0" fontId="11" fillId="3" borderId="0" xfId="0" applyFont="1" applyFill="1"/>
    <xf numFmtId="167" fontId="17" fillId="7" borderId="0" xfId="7" applyFont="1" applyFill="1">
      <alignment vertical="top"/>
    </xf>
    <xf numFmtId="167" fontId="7" fillId="3" borderId="0" xfId="7" applyFill="1">
      <alignment vertical="top"/>
    </xf>
    <xf numFmtId="0" fontId="15" fillId="3" borderId="0" xfId="0" applyFont="1" applyFill="1"/>
    <xf numFmtId="0" fontId="15" fillId="0" borderId="0" xfId="0" applyFont="1" applyAlignment="1">
      <alignment vertical="top"/>
    </xf>
    <xf numFmtId="166" fontId="11" fillId="0" borderId="0" xfId="1" applyNumberFormat="1" applyFont="1" applyAlignment="1">
      <alignment vertical="top"/>
    </xf>
    <xf numFmtId="166" fontId="11" fillId="3" borderId="0" xfId="1" applyNumberFormat="1" applyFont="1" applyFill="1" applyAlignment="1">
      <alignment vertical="top"/>
    </xf>
    <xf numFmtId="166" fontId="15" fillId="3" borderId="0" xfId="1" applyNumberFormat="1" applyFont="1" applyFill="1" applyAlignment="1">
      <alignment vertical="top"/>
    </xf>
    <xf numFmtId="9" fontId="11" fillId="0" borderId="0" xfId="1" applyFont="1" applyAlignment="1">
      <alignment vertical="top"/>
    </xf>
    <xf numFmtId="9" fontId="11" fillId="3" borderId="0" xfId="1" applyFont="1" applyFill="1" applyAlignment="1">
      <alignment vertical="top"/>
    </xf>
    <xf numFmtId="9" fontId="15" fillId="3" borderId="0" xfId="1" applyFont="1" applyFill="1" applyAlignment="1">
      <alignment vertical="top"/>
    </xf>
    <xf numFmtId="0" fontId="11" fillId="0" borderId="0" xfId="0" applyFont="1" applyAlignment="1">
      <alignment vertical="top"/>
    </xf>
    <xf numFmtId="0" fontId="11" fillId="3" borderId="0" xfId="0" applyFont="1" applyFill="1" applyAlignment="1">
      <alignment vertical="top"/>
    </xf>
    <xf numFmtId="0" fontId="15" fillId="3" borderId="0" xfId="0" applyFont="1" applyFill="1" applyAlignment="1">
      <alignment vertical="top"/>
    </xf>
    <xf numFmtId="172" fontId="11" fillId="0" borderId="0" xfId="0" applyNumberFormat="1" applyFont="1" applyAlignment="1">
      <alignment horizontal="center"/>
    </xf>
    <xf numFmtId="172" fontId="11" fillId="0" borderId="0" xfId="0" applyNumberFormat="1" applyFont="1" applyAlignment="1">
      <alignment horizontal="center" vertical="top"/>
    </xf>
    <xf numFmtId="10" fontId="11" fillId="0" borderId="0" xfId="1" applyNumberFormat="1" applyFont="1" applyAlignment="1">
      <alignment vertical="top"/>
    </xf>
    <xf numFmtId="172" fontId="11" fillId="0" borderId="0" xfId="1" applyNumberFormat="1" applyFont="1" applyAlignment="1">
      <alignment horizontal="center" vertical="top"/>
    </xf>
    <xf numFmtId="9" fontId="11" fillId="0" borderId="0" xfId="0" applyNumberFormat="1" applyFont="1"/>
    <xf numFmtId="9" fontId="24" fillId="0" borderId="0" xfId="0" applyNumberFormat="1" applyFont="1"/>
    <xf numFmtId="10" fontId="24" fillId="0" borderId="0" xfId="0" applyNumberFormat="1" applyFont="1"/>
    <xf numFmtId="172" fontId="24" fillId="0" borderId="0" xfId="0" applyNumberFormat="1" applyFont="1" applyAlignment="1">
      <alignment horizontal="center"/>
    </xf>
    <xf numFmtId="10" fontId="11" fillId="0" borderId="0" xfId="0" applyNumberFormat="1" applyFont="1"/>
    <xf numFmtId="166" fontId="15" fillId="0" borderId="0" xfId="1" applyNumberFormat="1" applyFont="1" applyAlignment="1">
      <alignment vertical="top"/>
    </xf>
    <xf numFmtId="9" fontId="15" fillId="0" borderId="0" xfId="1" applyFont="1" applyAlignment="1">
      <alignment vertical="top"/>
    </xf>
    <xf numFmtId="166" fontId="18" fillId="0" borderId="3" xfId="1" applyNumberFormat="1" applyFont="1" applyFill="1" applyBorder="1" applyAlignment="1">
      <alignment horizontal="right" vertical="top"/>
    </xf>
    <xf numFmtId="9" fontId="21" fillId="0" borderId="6" xfId="1" applyFont="1" applyFill="1" applyBorder="1" applyAlignment="1">
      <alignment vertical="top"/>
    </xf>
    <xf numFmtId="167" fontId="17" fillId="0" borderId="0" xfId="7" applyFont="1" applyFill="1">
      <alignment vertical="top"/>
    </xf>
    <xf numFmtId="164" fontId="7" fillId="4" borderId="0" xfId="8" applyFont="1" applyFill="1" applyAlignment="1">
      <alignment horizontal="center" vertical="top"/>
    </xf>
    <xf numFmtId="167" fontId="7" fillId="0" borderId="0" xfId="7" applyFill="1">
      <alignment vertical="top"/>
    </xf>
    <xf numFmtId="169" fontId="7" fillId="0" borderId="0" xfId="7" applyNumberFormat="1" applyFill="1" applyAlignment="1">
      <alignment horizontal="left" vertical="top"/>
    </xf>
    <xf numFmtId="167" fontId="7" fillId="0" borderId="0" xfId="7" applyFill="1" applyAlignment="1">
      <alignment horizontal="left" vertical="center"/>
    </xf>
    <xf numFmtId="10" fontId="15" fillId="0" borderId="0" xfId="1" applyNumberFormat="1" applyFont="1" applyFill="1" applyBorder="1" applyAlignment="1" applyProtection="1">
      <alignment vertical="center"/>
    </xf>
    <xf numFmtId="167" fontId="25" fillId="0" borderId="0" xfId="7" applyFont="1">
      <alignment vertical="top"/>
    </xf>
    <xf numFmtId="10" fontId="25" fillId="7" borderId="0" xfId="4" applyNumberFormat="1" applyFont="1" applyFill="1" applyAlignment="1">
      <alignment horizontal="left" vertical="center"/>
    </xf>
    <xf numFmtId="167" fontId="26" fillId="7" borderId="0" xfId="7" applyFont="1" applyFill="1">
      <alignment vertical="top"/>
    </xf>
    <xf numFmtId="167" fontId="27" fillId="7" borderId="0" xfId="7" applyFont="1" applyFill="1" applyAlignment="1">
      <alignment horizontal="right" vertical="top"/>
    </xf>
    <xf numFmtId="167" fontId="27" fillId="7" borderId="0" xfId="7" applyFont="1" applyFill="1">
      <alignment vertical="top"/>
    </xf>
    <xf numFmtId="167" fontId="27" fillId="3" borderId="0" xfId="7" applyFont="1" applyFill="1">
      <alignment vertical="top"/>
    </xf>
    <xf numFmtId="10" fontId="25" fillId="0" borderId="0" xfId="4" applyNumberFormat="1" applyFont="1" applyAlignment="1">
      <alignment horizontal="left" vertical="center"/>
    </xf>
    <xf numFmtId="10" fontId="27" fillId="0" borderId="0" xfId="4" applyNumberFormat="1" applyFont="1" applyAlignment="1">
      <alignment horizontal="left" vertical="center"/>
    </xf>
    <xf numFmtId="10" fontId="24" fillId="0" borderId="0" xfId="4" applyNumberFormat="1" applyFont="1" applyAlignment="1">
      <alignment horizontal="center" vertical="center"/>
    </xf>
    <xf numFmtId="10" fontId="24" fillId="0" borderId="0" xfId="4" applyNumberFormat="1" applyFont="1" applyAlignment="1">
      <alignment horizontal="left" vertical="center"/>
    </xf>
    <xf numFmtId="10" fontId="24" fillId="0" borderId="0" xfId="4" applyNumberFormat="1" applyFont="1" applyAlignment="1">
      <alignment horizontal="right" vertical="center"/>
    </xf>
    <xf numFmtId="167" fontId="11" fillId="0" borderId="0" xfId="3" applyFont="1" applyFill="1" applyBorder="1" applyAlignment="1" applyProtection="1">
      <alignment vertical="center"/>
    </xf>
    <xf numFmtId="167" fontId="11" fillId="0" borderId="0" xfId="3" applyFont="1" applyFill="1" applyBorder="1" applyAlignment="1" applyProtection="1">
      <alignment horizontal="right" vertical="center"/>
    </xf>
    <xf numFmtId="168" fontId="11" fillId="0" borderId="0" xfId="4" applyNumberFormat="1" applyFont="1" applyAlignment="1">
      <alignment horizontal="right" vertical="center"/>
    </xf>
    <xf numFmtId="166" fontId="25" fillId="0" borderId="0" xfId="1" applyNumberFormat="1" applyFont="1" applyAlignment="1">
      <alignment vertical="top"/>
    </xf>
    <xf numFmtId="9" fontId="25" fillId="0" borderId="0" xfId="1" applyFont="1" applyAlignment="1">
      <alignment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172" fontId="11" fillId="0" borderId="0" xfId="1" applyNumberFormat="1" applyFont="1" applyAlignment="1">
      <alignment horizontal="center"/>
    </xf>
    <xf numFmtId="0" fontId="25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7" fillId="3" borderId="0" xfId="0" applyFont="1" applyFill="1" applyAlignment="1">
      <alignment vertical="top"/>
    </xf>
    <xf numFmtId="166" fontId="25" fillId="0" borderId="2" xfId="1" applyNumberFormat="1" applyFont="1" applyBorder="1" applyAlignment="1">
      <alignment vertical="top"/>
    </xf>
    <xf numFmtId="166" fontId="25" fillId="0" borderId="3" xfId="1" applyNumberFormat="1" applyFont="1" applyBorder="1" applyAlignment="1">
      <alignment vertical="top"/>
    </xf>
    <xf numFmtId="166" fontId="11" fillId="0" borderId="3" xfId="1" applyNumberFormat="1" applyFont="1" applyBorder="1" applyAlignment="1">
      <alignment vertical="top"/>
    </xf>
    <xf numFmtId="166" fontId="28" fillId="3" borderId="3" xfId="1" applyNumberFormat="1" applyFont="1" applyFill="1" applyBorder="1" applyAlignment="1">
      <alignment horizontal="right" vertical="top"/>
    </xf>
    <xf numFmtId="166" fontId="28" fillId="3" borderId="4" xfId="1" applyNumberFormat="1" applyFont="1" applyFill="1" applyBorder="1" applyAlignment="1">
      <alignment horizontal="right" vertical="top"/>
    </xf>
    <xf numFmtId="10" fontId="24" fillId="0" borderId="5" xfId="4" applyNumberFormat="1" applyFont="1" applyBorder="1" applyAlignment="1">
      <alignment horizontal="left" vertical="center"/>
    </xf>
    <xf numFmtId="10" fontId="24" fillId="0" borderId="6" xfId="4" applyNumberFormat="1" applyFont="1" applyBorder="1" applyAlignment="1">
      <alignment horizontal="right" vertical="center"/>
    </xf>
    <xf numFmtId="10" fontId="24" fillId="0" borderId="6" xfId="4" applyNumberFormat="1" applyFont="1" applyBorder="1" applyAlignment="1">
      <alignment horizontal="center" vertical="center"/>
    </xf>
    <xf numFmtId="9" fontId="11" fillId="0" borderId="6" xfId="1" applyFont="1" applyBorder="1" applyAlignment="1">
      <alignment vertical="top"/>
    </xf>
    <xf numFmtId="9" fontId="11" fillId="2" borderId="6" xfId="1" applyFont="1" applyFill="1" applyBorder="1" applyAlignment="1">
      <alignment vertical="top"/>
    </xf>
    <xf numFmtId="172" fontId="27" fillId="0" borderId="6" xfId="1" applyNumberFormat="1" applyFont="1" applyFill="1" applyBorder="1" applyAlignment="1">
      <alignment vertical="top"/>
    </xf>
    <xf numFmtId="9" fontId="11" fillId="0" borderId="6" xfId="1" applyFont="1" applyFill="1" applyBorder="1" applyAlignment="1">
      <alignment vertical="top"/>
    </xf>
    <xf numFmtId="172" fontId="27" fillId="0" borderId="7" xfId="1" applyNumberFormat="1" applyFont="1" applyFill="1" applyBorder="1" applyAlignment="1">
      <alignment vertical="top"/>
    </xf>
    <xf numFmtId="166" fontId="24" fillId="0" borderId="0" xfId="1" applyNumberFormat="1" applyFont="1" applyAlignment="1">
      <alignment vertical="top"/>
    </xf>
    <xf numFmtId="166" fontId="25" fillId="0" borderId="2" xfId="1" applyNumberFormat="1" applyFont="1" applyFill="1" applyBorder="1" applyAlignment="1">
      <alignment vertical="top"/>
    </xf>
    <xf numFmtId="166" fontId="25" fillId="0" borderId="3" xfId="1" applyNumberFormat="1" applyFont="1" applyFill="1" applyBorder="1" applyAlignment="1">
      <alignment vertical="top"/>
    </xf>
    <xf numFmtId="166" fontId="11" fillId="0" borderId="3" xfId="1" applyNumberFormat="1" applyFont="1" applyFill="1" applyBorder="1" applyAlignment="1">
      <alignment vertical="top"/>
    </xf>
    <xf numFmtId="166" fontId="28" fillId="0" borderId="3" xfId="1" applyNumberFormat="1" applyFont="1" applyFill="1" applyBorder="1" applyAlignment="1">
      <alignment horizontal="right" vertical="top"/>
    </xf>
    <xf numFmtId="166" fontId="28" fillId="0" borderId="4" xfId="1" applyNumberFormat="1" applyFont="1" applyFill="1" applyBorder="1" applyAlignment="1">
      <alignment horizontal="right" vertical="top"/>
    </xf>
    <xf numFmtId="9" fontId="29" fillId="0" borderId="6" xfId="1" applyFont="1" applyFill="1" applyBorder="1" applyAlignment="1">
      <alignment vertical="top"/>
    </xf>
    <xf numFmtId="9" fontId="29" fillId="0" borderId="7" xfId="1" applyFont="1" applyFill="1" applyBorder="1" applyAlignment="1">
      <alignment vertical="top"/>
    </xf>
    <xf numFmtId="166" fontId="28" fillId="0" borderId="3" xfId="1" applyNumberFormat="1" applyFont="1" applyFill="1" applyBorder="1" applyAlignment="1">
      <alignment horizontal="right" vertical="top" wrapText="1"/>
    </xf>
    <xf numFmtId="0" fontId="25" fillId="3" borderId="3" xfId="0" applyFont="1" applyFill="1" applyBorder="1" applyAlignment="1">
      <alignment horizontal="right" vertical="top"/>
    </xf>
    <xf numFmtId="166" fontId="28" fillId="0" borderId="4" xfId="1" applyNumberFormat="1" applyFont="1" applyFill="1" applyBorder="1" applyAlignment="1">
      <alignment horizontal="right" vertical="top" wrapText="1"/>
    </xf>
    <xf numFmtId="9" fontId="24" fillId="0" borderId="0" xfId="1" applyFont="1" applyFill="1" applyBorder="1" applyAlignment="1">
      <alignment vertical="top"/>
    </xf>
    <xf numFmtId="9" fontId="29" fillId="0" borderId="0" xfId="1" applyFont="1" applyFill="1" applyBorder="1" applyAlignment="1">
      <alignment vertical="top"/>
    </xf>
    <xf numFmtId="166" fontId="24" fillId="0" borderId="0" xfId="1" applyNumberFormat="1" applyFont="1" applyFill="1" applyBorder="1" applyAlignment="1">
      <alignment vertical="top"/>
    </xf>
    <xf numFmtId="166" fontId="24" fillId="0" borderId="0" xfId="1" applyNumberFormat="1" applyFont="1" applyFill="1" applyBorder="1" applyAlignment="1">
      <alignment horizontal="center" vertical="top"/>
    </xf>
    <xf numFmtId="10" fontId="29" fillId="0" borderId="6" xfId="1" applyNumberFormat="1" applyFont="1" applyFill="1" applyBorder="1" applyAlignment="1">
      <alignment vertical="top"/>
    </xf>
    <xf numFmtId="10" fontId="29" fillId="0" borderId="7" xfId="1" applyNumberFormat="1" applyFont="1" applyFill="1" applyBorder="1" applyAlignment="1">
      <alignment vertical="top"/>
    </xf>
  </cellXfs>
  <cellStyles count="11">
    <cellStyle name="Comma" xfId="8" builtinId="3"/>
    <cellStyle name="Heading 2" xfId="2" builtinId="17"/>
    <cellStyle name="Hyperlink" xfId="9" builtinId="8"/>
    <cellStyle name="Normal" xfId="0" builtinId="0"/>
    <cellStyle name="Normal 2" xfId="7" xr:uid="{F83AD42E-F355-410A-8B0D-25582D8D1A75}"/>
    <cellStyle name="Normal 2 4 2" xfId="3" xr:uid="{9F26A666-DE25-4EEA-BBFE-02BC2B0FA2DB}"/>
    <cellStyle name="Normal 3" xfId="4" xr:uid="{90C58B5C-E471-4F73-88B8-C3B2D7BE4807}"/>
    <cellStyle name="Percent" xfId="1" builtinId="5"/>
    <cellStyle name="Percent 2 4" xfId="5" xr:uid="{03462981-1A19-4176-B2CD-2AFF5FDB2F39}"/>
    <cellStyle name="Validation error" xfId="6" xr:uid="{9CFE1CEA-5251-4EA7-A186-AB9A392BDD59}"/>
    <cellStyle name="Year" xfId="10" xr:uid="{8B7C111E-7E0D-4A95-B5C6-6754D752FA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60037"/>
      <color rgb="FFFFB81D"/>
      <color rgb="FF0071CE"/>
      <color rgb="FFFF8772"/>
      <color rgb="FF62A70F"/>
      <color rgb="FFFFFFCC"/>
      <color rgb="FF0000FF"/>
      <color rgb="FFDCECF5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en-US" sz="1400" b="0">
                <a:latin typeface="+mn-lt"/>
              </a:rPr>
              <a:t>RoRE Range excluding uncertainty mechanisms by element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775307725269772E-2"/>
          <c:y val="0.10578183451735886"/>
          <c:w val="0.87861544782521861"/>
          <c:h val="0.731657648990430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'Chart Data'!$H$92</c:f>
              <c:strCache>
                <c:ptCount val="1"/>
                <c:pt idx="0">
                  <c:v> Minimum </c:v>
                </c:pt>
              </c:strCache>
            </c:strRef>
          </c:tx>
          <c:spPr>
            <a:noFill/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Data'!$H$93</c:f>
              <c:numCache>
                <c:formatCode>0%</c:formatCode>
                <c:ptCount val="1"/>
                <c:pt idx="0">
                  <c:v>7.2886311357408008E-3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0-41E0-83FE-C2D61EC156C5}"/>
            </c:ext>
          </c:extLst>
        </c:ser>
        <c:ser>
          <c:idx val="10"/>
          <c:order val="1"/>
          <c:tx>
            <c:strRef>
              <c:f>'Chart Data'!$J$92</c:f>
              <c:strCache>
                <c:ptCount val="1"/>
                <c:pt idx="0">
                  <c:v> Totex scenarios </c:v>
                </c:pt>
              </c:strCache>
            </c:strRef>
          </c:tx>
          <c:spPr>
            <a:solidFill>
              <a:srgbClr val="0071CE">
                <a:alpha val="85098"/>
              </a:srgbClr>
            </a:solidFill>
            <a:ln>
              <a:noFill/>
            </a:ln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Data'!$J$93</c:f>
              <c:numCache>
                <c:formatCode>0.00%</c:formatCode>
                <c:ptCount val="1"/>
                <c:pt idx="0">
                  <c:v>1.8938815985646278E-2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0-41E0-83FE-C2D61EC156C5}"/>
            </c:ext>
          </c:extLst>
        </c:ser>
        <c:ser>
          <c:idx val="11"/>
          <c:order val="2"/>
          <c:tx>
            <c:strRef>
              <c:f>'Chart Data'!$K$92</c:f>
              <c:strCache>
                <c:ptCount val="1"/>
                <c:pt idx="0">
                  <c:v> Outcome Delivery Incentives scenario </c:v>
                </c:pt>
              </c:strCache>
            </c:strRef>
          </c:tx>
          <c:spPr>
            <a:solidFill>
              <a:schemeClr val="accent3">
                <a:alpha val="85098"/>
              </a:schemeClr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Data'!$K$93</c:f>
              <c:numCache>
                <c:formatCode>0.00%</c:formatCode>
                <c:ptCount val="1"/>
                <c:pt idx="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E0-41E0-83FE-C2D61EC156C5}"/>
            </c:ext>
          </c:extLst>
        </c:ser>
        <c:ser>
          <c:idx val="12"/>
          <c:order val="3"/>
          <c:tx>
            <c:strRef>
              <c:f>'Chart Data'!$L$92</c:f>
              <c:strCache>
                <c:ptCount val="1"/>
                <c:pt idx="0">
                  <c:v> Financing scenarios </c:v>
                </c:pt>
              </c:strCache>
            </c:strRef>
          </c:tx>
          <c:spPr>
            <a:solidFill>
              <a:srgbClr val="7030A0">
                <a:alpha val="69804"/>
              </a:srgbClr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Data'!$L$93</c:f>
              <c:numCache>
                <c:formatCode>0.00%</c:formatCode>
                <c:ptCount val="1"/>
                <c:pt idx="0">
                  <c:v>6.5000000000000006E-3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E0-41E0-83FE-C2D61EC156C5}"/>
            </c:ext>
          </c:extLst>
        </c:ser>
        <c:ser>
          <c:idx val="13"/>
          <c:order val="4"/>
          <c:tx>
            <c:strRef>
              <c:f>'Chart Data'!$M$92</c:f>
              <c:strCache>
                <c:ptCount val="1"/>
                <c:pt idx="0">
                  <c:v> Customer measures of experience </c:v>
                </c:pt>
              </c:strCache>
            </c:strRef>
          </c:tx>
          <c:spPr>
            <a:solidFill>
              <a:schemeClr val="accent5">
                <a:alpha val="85098"/>
              </a:schemeClr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Data'!$M$93</c:f>
              <c:numCache>
                <c:formatCode>0.00%</c:formatCode>
                <c:ptCount val="1"/>
                <c:pt idx="0">
                  <c:v>1.6196853091761759E-2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E0-41E0-83FE-C2D61EC156C5}"/>
            </c:ext>
          </c:extLst>
        </c:ser>
        <c:ser>
          <c:idx val="14"/>
          <c:order val="5"/>
          <c:tx>
            <c:strRef>
              <c:f>'Chart Data'!$N$92</c:f>
              <c:strCache>
                <c:ptCount val="1"/>
                <c:pt idx="0">
                  <c:v> Revenue &amp; other </c:v>
                </c:pt>
              </c:strCache>
            </c:strRef>
          </c:tx>
          <c:spPr>
            <a:solidFill>
              <a:schemeClr val="tx2">
                <a:alpha val="85098"/>
              </a:schemeClr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Data'!$N$93</c:f>
              <c:numCache>
                <c:formatCode>0.00%</c:formatCode>
                <c:ptCount val="1"/>
                <c:pt idx="0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E0-41E0-83FE-C2D61EC156C5}"/>
            </c:ext>
          </c:extLst>
        </c:ser>
        <c:ser>
          <c:idx val="16"/>
          <c:order val="7"/>
          <c:tx>
            <c:strRef>
              <c:f>'Chart Data'!$P$92</c:f>
              <c:strCache>
                <c:ptCount val="1"/>
                <c:pt idx="0">
                  <c:v> Revenue &amp; other 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Data'!$P$93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E0-41E0-83FE-C2D61EC156C5}"/>
            </c:ext>
          </c:extLst>
        </c:ser>
        <c:ser>
          <c:idx val="17"/>
          <c:order val="8"/>
          <c:tx>
            <c:strRef>
              <c:f>'Chart Data'!$Q$92</c:f>
              <c:strCache>
                <c:ptCount val="1"/>
                <c:pt idx="0">
                  <c:v> Customer measures of experience 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Data'!$Q$93</c:f>
              <c:numCache>
                <c:formatCode>0.00%</c:formatCode>
                <c:ptCount val="1"/>
                <c:pt idx="0">
                  <c:v>1.2831971956540811E-2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E0-41E0-83FE-C2D61EC156C5}"/>
            </c:ext>
          </c:extLst>
        </c:ser>
        <c:ser>
          <c:idx val="18"/>
          <c:order val="9"/>
          <c:tx>
            <c:strRef>
              <c:f>'Chart Data'!$R$92</c:f>
              <c:strCache>
                <c:ptCount val="1"/>
                <c:pt idx="0">
                  <c:v> Financing scenarios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Data'!$R$93</c:f>
              <c:numCache>
                <c:formatCode>0.00%</c:formatCode>
                <c:ptCount val="1"/>
                <c:pt idx="0">
                  <c:v>7.000000000000001E-3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E0-41E0-83FE-C2D61EC156C5}"/>
            </c:ext>
          </c:extLst>
        </c:ser>
        <c:ser>
          <c:idx val="19"/>
          <c:order val="10"/>
          <c:tx>
            <c:strRef>
              <c:f>'Chart Data'!$S$92</c:f>
              <c:strCache>
                <c:ptCount val="1"/>
                <c:pt idx="0">
                  <c:v> Outcome Delivery Incentives scenario 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Data'!$S$93</c:f>
              <c:numCache>
                <c:formatCode>0.00%</c:formatCode>
                <c:ptCount val="1"/>
                <c:pt idx="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AE0-41E0-83FE-C2D61EC156C5}"/>
            </c:ext>
          </c:extLst>
        </c:ser>
        <c:ser>
          <c:idx val="20"/>
          <c:order val="11"/>
          <c:tx>
            <c:strRef>
              <c:f>'Chart Data'!$T$92</c:f>
              <c:strCache>
                <c:ptCount val="1"/>
                <c:pt idx="0">
                  <c:v> Totex scenarios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Data'!$T$93</c:f>
              <c:numCache>
                <c:formatCode>0.00%</c:formatCode>
                <c:ptCount val="1"/>
                <c:pt idx="0">
                  <c:v>1.8938815985646278E-2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E0-41E0-83FE-C2D61EC156C5}"/>
            </c:ext>
          </c:extLst>
        </c:ser>
        <c:ser>
          <c:idx val="21"/>
          <c:order val="12"/>
          <c:tx>
            <c:strRef>
              <c:f>'Chart Data'!$U$92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Data'!$U$93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5AE0-41E0-83FE-C2D61EC156C5}"/>
            </c:ext>
          </c:extLst>
        </c:ser>
        <c:ser>
          <c:idx val="22"/>
          <c:order val="13"/>
          <c:tx>
            <c:strRef>
              <c:f>'Chart Data'!$V$92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Data'!$V$93</c:f>
            </c:numRef>
          </c:val>
          <c:extLst>
            <c:ext xmlns:c16="http://schemas.microsoft.com/office/drawing/2014/chart" uri="{C3380CC4-5D6E-409C-BE32-E72D297353CC}">
              <c16:uniqueId val="{0000000C-5AE0-41E0-83FE-C2D61EC156C5}"/>
            </c:ext>
          </c:extLst>
        </c:ser>
        <c:ser>
          <c:idx val="23"/>
          <c:order val="14"/>
          <c:tx>
            <c:strRef>
              <c:f>'Chart Data'!$W$92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Data'!$W$93</c:f>
            </c:numRef>
          </c:val>
          <c:extLst>
            <c:ext xmlns:c16="http://schemas.microsoft.com/office/drawing/2014/chart" uri="{C3380CC4-5D6E-409C-BE32-E72D297353CC}">
              <c16:uniqueId val="{0000000D-5AE0-41E0-83FE-C2D61EC156C5}"/>
            </c:ext>
          </c:extLst>
        </c:ser>
        <c:ser>
          <c:idx val="24"/>
          <c:order val="15"/>
          <c:tx>
            <c:strRef>
              <c:f>'Chart Data'!$X$38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Data'!$X$39</c:f>
            </c:numRef>
          </c:val>
          <c:extLst>
            <c:ext xmlns:c16="http://schemas.microsoft.com/office/drawing/2014/chart" uri="{C3380CC4-5D6E-409C-BE32-E72D297353CC}">
              <c16:uniqueId val="{0000000E-5AE0-41E0-83FE-C2D61EC156C5}"/>
            </c:ext>
          </c:extLst>
        </c:ser>
        <c:ser>
          <c:idx val="25"/>
          <c:order val="16"/>
          <c:tx>
            <c:strRef>
              <c:f>'Chart Data'!$Y$38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Data'!$Y$39</c:f>
            </c:numRef>
          </c:val>
          <c:extLst>
            <c:ext xmlns:c16="http://schemas.microsoft.com/office/drawing/2014/chart" uri="{C3380CC4-5D6E-409C-BE32-E72D297353CC}">
              <c16:uniqueId val="{0000000F-5AE0-41E0-83FE-C2D61EC156C5}"/>
            </c:ext>
          </c:extLst>
        </c:ser>
        <c:ser>
          <c:idx val="26"/>
          <c:order val="17"/>
          <c:tx>
            <c:strRef>
              <c:f>'Chart Data'!$Z$38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Data'!$Z$39</c:f>
            </c:numRef>
          </c:val>
          <c:extLst>
            <c:ext xmlns:c16="http://schemas.microsoft.com/office/drawing/2014/chart" uri="{C3380CC4-5D6E-409C-BE32-E72D297353CC}">
              <c16:uniqueId val="{00000010-5AE0-41E0-83FE-C2D61EC156C5}"/>
            </c:ext>
          </c:extLst>
        </c:ser>
        <c:ser>
          <c:idx val="27"/>
          <c:order val="18"/>
          <c:tx>
            <c:strRef>
              <c:f>'Chart Data'!$AA$38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Data'!$AA$39</c:f>
            </c:numRef>
          </c:val>
          <c:extLst>
            <c:ext xmlns:c16="http://schemas.microsoft.com/office/drawing/2014/chart" uri="{C3380CC4-5D6E-409C-BE32-E72D297353CC}">
              <c16:uniqueId val="{00000011-5AE0-41E0-83FE-C2D61EC156C5}"/>
            </c:ext>
          </c:extLst>
        </c:ser>
        <c:ser>
          <c:idx val="28"/>
          <c:order val="19"/>
          <c:tx>
            <c:strRef>
              <c:f>'Chart Data'!$AB$38</c:f>
              <c:strCache>
                <c:ptCount val="1"/>
              </c:strCache>
            </c:strRef>
          </c:tx>
          <c:invertIfNegative val="0"/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Data'!$AB$39</c:f>
            </c:numRef>
          </c:val>
          <c:extLst>
            <c:ext xmlns:c16="http://schemas.microsoft.com/office/drawing/2014/chart" uri="{C3380CC4-5D6E-409C-BE32-E72D297353CC}">
              <c16:uniqueId val="{00000012-5AE0-41E0-83FE-C2D61EC1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3523752"/>
        <c:axId val="983524928"/>
      </c:barChart>
      <c:lineChart>
        <c:grouping val="stacked"/>
        <c:varyColors val="0"/>
        <c:ser>
          <c:idx val="15"/>
          <c:order val="6"/>
          <c:tx>
            <c:strRef>
              <c:f>'Chart Data'!$O$92</c:f>
              <c:strCache>
                <c:ptCount val="1"/>
                <c:pt idx="0">
                  <c:v> BASE </c:v>
                </c:pt>
              </c:strCache>
            </c:strRef>
          </c:tx>
          <c:spPr>
            <a:ln>
              <a:noFill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+mj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Data'!$E$93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Data'!$O$93</c:f>
              <c:numCache>
                <c:formatCode>0.00%</c:formatCode>
                <c:ptCount val="1"/>
                <c:pt idx="0">
                  <c:v>4.9424300213148829E-2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E0-41E0-83FE-C2D61EC1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526888"/>
        <c:axId val="983525712"/>
      </c:lineChart>
      <c:catAx>
        <c:axId val="983523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983524928"/>
        <c:crossesAt val="0"/>
        <c:auto val="1"/>
        <c:lblAlgn val="ctr"/>
        <c:lblOffset val="100"/>
        <c:noMultiLvlLbl val="0"/>
      </c:catAx>
      <c:valAx>
        <c:axId val="983524928"/>
        <c:scaling>
          <c:orientation val="minMax"/>
          <c:max val="8.0000000000000016E-2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\+0.0%_);\-0.0%_);&quot;-  &quot;;&quot; &quot;@&quot; &quot;" sourceLinked="0"/>
        <c:majorTickMark val="out"/>
        <c:minorTickMark val="none"/>
        <c:tickLblPos val="nextTo"/>
        <c:spPr>
          <a:noFill/>
          <a:ln>
            <a:noFill/>
          </a:ln>
          <a:effectLst>
            <a:outerShdw blurRad="38100" dist="50800" dir="5400000" algn="ctr" rotWithShape="0">
              <a:schemeClr val="bg1">
                <a:alpha val="43000"/>
              </a:schemeClr>
            </a:outerShdw>
          </a:effectLst>
        </c:spPr>
        <c:txPr>
          <a:bodyPr/>
          <a:lstStyle/>
          <a:p>
            <a:pPr>
              <a:defRPr>
                <a:noFill/>
              </a:defRPr>
            </a:pPr>
            <a:endParaRPr lang="en-US"/>
          </a:p>
        </c:txPr>
        <c:crossAx val="983523752"/>
        <c:crosses val="autoZero"/>
        <c:crossBetween val="between"/>
        <c:majorUnit val="2.0000000000000007E-2"/>
      </c:valAx>
      <c:valAx>
        <c:axId val="983525712"/>
        <c:scaling>
          <c:orientation val="minMax"/>
          <c:max val="0.13"/>
          <c:min val="-1.0000000000000002E-2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Krub" panose="00000500000000000000" pitchFamily="2" charset="-34"/>
                <a:cs typeface="Krub" panose="00000500000000000000" pitchFamily="2" charset="-34"/>
              </a:defRPr>
            </a:pPr>
            <a:endParaRPr lang="en-US"/>
          </a:p>
        </c:txPr>
        <c:crossAx val="983526888"/>
        <c:crosses val="max"/>
        <c:crossBetween val="between"/>
        <c:majorUnit val="2.0000000000000007E-2"/>
      </c:valAx>
      <c:catAx>
        <c:axId val="983526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352571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ayout>
        <c:manualLayout>
          <c:xMode val="edge"/>
          <c:yMode val="edge"/>
          <c:x val="5.3737475789747351E-2"/>
          <c:y val="0.87494162031938871"/>
          <c:w val="0.89550172510515558"/>
          <c:h val="0.10426545616219256"/>
        </c:manualLayout>
      </c:layout>
      <c:overlay val="0"/>
      <c:txPr>
        <a:bodyPr/>
        <a:lstStyle/>
        <a:p>
          <a:pPr>
            <a:defRPr sz="10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Krub" panose="00000500000000000000" pitchFamily="2" charset="-34"/>
                <a:ea typeface="+mn-ea"/>
                <a:cs typeface="Krub" panose="00000500000000000000" pitchFamily="2" charset="-34"/>
              </a:defRPr>
            </a:pPr>
            <a:r>
              <a:rPr lang="en-GB">
                <a:latin typeface="Krub" panose="00000500000000000000" pitchFamily="2" charset="-34"/>
                <a:cs typeface="Krub" panose="00000500000000000000" pitchFamily="2" charset="-34"/>
              </a:rPr>
              <a:t>RoRE range excluding and including uncertainty mechanisms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664265476125796E-2"/>
          <c:y val="0.12579904965644406"/>
          <c:w val="0.91402950997602583"/>
          <c:h val="0.7436847029598341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'Chart Data'!$F$54</c:f>
              <c:strCache>
                <c:ptCount val="1"/>
                <c:pt idx="0">
                  <c:v>Low case</c:v>
                </c:pt>
              </c:strCache>
            </c:strRef>
          </c:tx>
          <c:spPr>
            <a:solidFill>
              <a:schemeClr val="bg1">
                <a:alpha val="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alpha val="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B-4262-BBC5-FBD31AB84C03}"/>
              </c:ext>
            </c:extLst>
          </c:dPt>
          <c:cat>
            <c:strRef>
              <c:f>'Chart Data'!$E$55:$E$56</c:f>
              <c:strCache>
                <c:ptCount val="2"/>
                <c:pt idx="0">
                  <c:v>Without uncertainty</c:v>
                </c:pt>
                <c:pt idx="1">
                  <c:v>Without uncertainty</c:v>
                </c:pt>
              </c:strCache>
            </c:strRef>
          </c:cat>
          <c:val>
            <c:numRef>
              <c:f>'Chart Data'!$F$55:$F$56</c:f>
              <c:numCache>
                <c:formatCode>0.00%</c:formatCode>
                <c:ptCount val="2"/>
                <c:pt idx="0">
                  <c:v>-1.2711368864259213E-2</c:v>
                </c:pt>
                <c:pt idx="1">
                  <c:v>-1.2711368864259213E-2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EB-4262-BBC5-FBD31AB84C03}"/>
            </c:ext>
          </c:extLst>
        </c:ser>
        <c:ser>
          <c:idx val="4"/>
          <c:order val="1"/>
          <c:tx>
            <c:strRef>
              <c:f>'Chart Data'!$G$54</c:f>
              <c:strCache>
                <c:ptCount val="1"/>
                <c:pt idx="0">
                  <c:v>High case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4-C4EB-4262-BBC5-FBD31AB84C03}"/>
              </c:ext>
            </c:extLst>
          </c:dPt>
          <c:cat>
            <c:strRef>
              <c:f>'Chart Data'!$E$55:$E$56</c:f>
              <c:strCache>
                <c:ptCount val="2"/>
                <c:pt idx="0">
                  <c:v>Without uncertainty</c:v>
                </c:pt>
                <c:pt idx="1">
                  <c:v>Without uncertainty</c:v>
                </c:pt>
              </c:strCache>
            </c:strRef>
          </c:cat>
          <c:val>
            <c:numRef>
              <c:f>'Chart Data'!$G$55:$G$56</c:f>
              <c:numCache>
                <c:formatCode>0.00%</c:formatCode>
                <c:ptCount val="2"/>
                <c:pt idx="0">
                  <c:v>0.12090645701959515</c:v>
                </c:pt>
                <c:pt idx="1">
                  <c:v>0.12090645701959515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EB-4262-BBC5-FBD31AB84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13140543"/>
        <c:axId val="513141983"/>
      </c:barChart>
      <c:lineChart>
        <c:grouping val="stacked"/>
        <c:varyColors val="0"/>
        <c:ser>
          <c:idx val="2"/>
          <c:order val="2"/>
          <c:tx>
            <c:v>Base</c:v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"/>
                      <c:h val="0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933-427C-8E07-1D27267C1621}"/>
                </c:ext>
              </c:extLst>
            </c:dLbl>
            <c:dLbl>
              <c:idx val="1"/>
              <c:layout>
                <c:manualLayout>
                  <c:x val="-0.25585700620396884"/>
                  <c:y val="-4.566624291019686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621660871165044E-2"/>
                      <c:h val="7.88781970921959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933-427C-8E07-1D27267C1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no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  <a:latin typeface="+mj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'Chart Data'!$E$57</c:f>
              <c:strCache>
                <c:ptCount val="1"/>
                <c:pt idx="0">
                  <c:v>RoRE Base case</c:v>
                </c:pt>
              </c:strCache>
            </c:strRef>
          </c:cat>
          <c:val>
            <c:numRef>
              <c:f>'Chart Data'!$F$57:$G$57</c:f>
              <c:numCache>
                <c:formatCode>0.00%</c:formatCode>
                <c:ptCount val="2"/>
                <c:pt idx="0">
                  <c:v>4.9424300213148829E-2</c:v>
                </c:pt>
                <c:pt idx="1">
                  <c:v>4.9424300213148829E-2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EB-4262-BBC5-FBD31AB84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140543"/>
        <c:axId val="513141983"/>
      </c:lineChart>
      <c:catAx>
        <c:axId val="51314054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3141983"/>
        <c:crosses val="autoZero"/>
        <c:auto val="1"/>
        <c:lblAlgn val="ctr"/>
        <c:lblOffset val="100"/>
        <c:noMultiLvlLbl val="0"/>
      </c:catAx>
      <c:valAx>
        <c:axId val="513141983"/>
        <c:scaling>
          <c:orientation val="minMax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rub" panose="00000500000000000000" pitchFamily="2" charset="-34"/>
                <a:ea typeface="+mn-ea"/>
                <a:cs typeface="Krub" panose="00000500000000000000" pitchFamily="2" charset="-34"/>
              </a:defRPr>
            </a:pPr>
            <a:endParaRPr lang="en-US"/>
          </a:p>
        </c:txPr>
        <c:crossAx val="513140543"/>
        <c:crosses val="autoZero"/>
        <c:crossBetween val="between"/>
        <c:majorUnit val="2.0000000000000004E-2"/>
        <c:minorUnit val="2.0000000000000004E-2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63492326423287582"/>
          <c:y val="0.91756656348975707"/>
          <c:w val="8.0791232537014146E-2"/>
          <c:h val="3.9169252082361522E-2"/>
        </c:manualLayout>
      </c:layout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495301</xdr:colOff>
      <xdr:row>1</xdr:row>
      <xdr:rowOff>81644</xdr:rowOff>
    </xdr:from>
    <xdr:to>
      <xdr:col>9</xdr:col>
      <xdr:colOff>149137</xdr:colOff>
      <xdr:row>5</xdr:row>
      <xdr:rowOff>112522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C769BB-F8C3-46E2-BCE9-296BA313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2415" y="685801"/>
          <a:ext cx="1743894" cy="879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522513</xdr:colOff>
      <xdr:row>44</xdr:row>
      <xdr:rowOff>182203</xdr:rowOff>
    </xdr:from>
    <xdr:to>
      <xdr:col>16</xdr:col>
      <xdr:colOff>141514</xdr:colOff>
      <xdr:row>80</xdr:row>
      <xdr:rowOff>26435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B39186-3300-4ACC-9826-946F4C756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554651</xdr:colOff>
      <xdr:row>5</xdr:row>
      <xdr:rowOff>99526</xdr:rowOff>
    </xdr:from>
    <xdr:to>
      <xdr:col>16</xdr:col>
      <xdr:colOff>182465</xdr:colOff>
      <xdr:row>39</xdr:row>
      <xdr:rowOff>49248</xdr:rowOff>
    </xdr:to>
    <xdr:graphicFrame macro="">
      <xdr:nvGraphicFramePr>
        <xdr:cNvPr id="25" name="Chart 3">
          <a:extLst>
            <a:ext uri="{FF2B5EF4-FFF2-40B4-BE49-F238E27FC236}">
              <a16:creationId xmlns:a16="http://schemas.microsoft.com/office/drawing/2014/main" id="{CFC632E1-B28D-41AE-9A35-3EFC4C41A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384627</xdr:colOff>
      <xdr:row>36</xdr:row>
      <xdr:rowOff>87086</xdr:rowOff>
    </xdr:from>
    <xdr:to>
      <xdr:col>6</xdr:col>
      <xdr:colOff>631370</xdr:colOff>
      <xdr:row>37</xdr:row>
      <xdr:rowOff>87086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1A5D63AF-4C5D-1448-C79C-FABE8A877F04}"/>
            </a:ext>
          </a:extLst>
        </xdr:cNvPr>
        <xdr:cNvSpPr/>
      </xdr:nvSpPr>
      <xdr:spPr>
        <a:xfrm>
          <a:off x="4564742" y="7024914"/>
          <a:ext cx="246743" cy="181429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0.47806</cdr:x>
      <cdr:y>0.91926</cdr:y>
    </cdr:from>
    <cdr:to>
      <cdr:x>0.50437</cdr:x>
      <cdr:y>0.94891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1A5D63AF-4C5D-1448-C79C-FABE8A877F04}"/>
            </a:ext>
          </a:extLst>
        </cdr:cNvPr>
        <cdr:cNvSpPr/>
      </cdr:nvSpPr>
      <cdr:spPr>
        <a:xfrm xmlns:a="http://schemas.openxmlformats.org/drawingml/2006/main">
          <a:off x="4484914" y="5624286"/>
          <a:ext cx="246743" cy="18142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0.30987</cdr:x>
      <cdr:y>0.90299</cdr:y>
    </cdr:from>
    <cdr:to>
      <cdr:x>0.47619</cdr:x>
      <cdr:y>0.96704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15F7F9D-3397-B1B1-1091-82FDBDAE27BD}"/>
            </a:ext>
          </a:extLst>
        </cdr:cNvPr>
        <cdr:cNvSpPr txBox="1"/>
      </cdr:nvSpPr>
      <cdr:spPr>
        <a:xfrm xmlns:a="http://schemas.openxmlformats.org/drawingml/2006/main">
          <a:off x="2907006" y="5524759"/>
          <a:ext cx="1560286" cy="3918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0" tIns="0" rIns="0" bIns="0" rtlCol="0">
          <a:noAutofit/>
        </a:bodyPr>
        <a:lstStyle xmlns:a="http://schemas.openxmlformats.org/drawingml/2006/main"/>
        <a:p xmlns:a="http://schemas.openxmlformats.org/drawingml/2006/main">
          <a:r>
            <a:rPr lang="en-GB" sz="1100" dirty="0" err="1">
              <a:solidFill>
                <a:schemeClr val="tx1"/>
              </a:solidFill>
            </a:rPr>
            <a:t>Without</a:t>
          </a:r>
          <a:r>
            <a:rPr lang="en-GB" sz="1100" dirty="0" err="1">
              <a:solidFill>
                <a:schemeClr val="bg1"/>
              </a:solidFill>
            </a:rPr>
            <a:t> </a:t>
          </a:r>
          <a:r>
            <a:rPr lang="en-GB" sz="1100" dirty="0" err="1">
              <a:solidFill>
                <a:schemeClr val="tx1"/>
              </a:solidFill>
            </a:rPr>
            <a:t>uncertainty mechanisms</a:t>
          </a:r>
        </a:p>
      </cdr:txBody>
    </cdr:sp>
  </cdr:relSizeAnchor>
  <cdr:relSizeAnchor xmlns:cdr="http://schemas.openxmlformats.org/drawingml/2006/chartDrawing">
    <cdr:from>
      <cdr:x>0.50746</cdr:x>
      <cdr:y>0.90384</cdr:y>
    </cdr:from>
    <cdr:to>
      <cdr:x>0.67378</cdr:x>
      <cdr:y>0.96789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AEA3F72-F423-6289-3D90-96BFC0B3D540}"/>
            </a:ext>
          </a:extLst>
        </cdr:cNvPr>
        <cdr:cNvSpPr txBox="1"/>
      </cdr:nvSpPr>
      <cdr:spPr>
        <a:xfrm xmlns:a="http://schemas.openxmlformats.org/drawingml/2006/main">
          <a:off x="4760686" y="5529942"/>
          <a:ext cx="1560286" cy="39188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dirty="0" err="1">
              <a:solidFill>
                <a:schemeClr val="tx1"/>
              </a:solidFill>
            </a:rPr>
            <a:t>With</a:t>
          </a:r>
          <a:r>
            <a:rPr lang="en-GB" sz="1100" dirty="0" err="1">
              <a:solidFill>
                <a:schemeClr val="bg1"/>
              </a:solidFill>
            </a:rPr>
            <a:t> </a:t>
          </a:r>
          <a:r>
            <a:rPr lang="en-GB" sz="1100" dirty="0" err="1">
              <a:solidFill>
                <a:schemeClr val="tx1"/>
              </a:solidFill>
            </a:rPr>
            <a:t>uncertainty mechanisms</a:t>
          </a:r>
        </a:p>
      </cdr:txBody>
    </cdr:sp>
  </cdr:relSizeAnchor>
</c:userShapes>
</file>

<file path=xl/theme/theme1.xml><?xml version="1.0" encoding="utf-8"?>
<a:theme xmlns:a="http://schemas.openxmlformats.org/drawingml/2006/main" name="Ofwat PPT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>
          <a:defRPr dirty="0" err="1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wat PPT" id="{D06EF821-5838-42C1-9306-F5FEA921E25C}" vid="{704D4045-0AFB-4F99-9D5F-4111DEAA6D8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EF09-9D81-43A4-8419-8ADC7B2FC5EF}">
  <sheetPr>
    <tabColor theme="0" tint="-0.14999847407452621"/>
    <pageSetUpPr fitToPage="1"/>
  </sheetPr>
  <dimension ref="A1:J28"/>
  <sheetViews>
    <sheetView showGridLines="0" zoomScale="80" zoomScaleNormal="80" workbookViewId="0">
      <selection activeCell="C25" sqref="C25"/>
    </sheetView>
  </sheetViews>
  <sheetFormatPr defaultColWidth="0" defaultRowHeight="14.4" zeroHeight="1" x14ac:dyDescent="0.3"/>
  <cols>
    <col min="1" max="1" width="9.09765625" style="9" customWidth="1"/>
    <col min="2" max="2" width="33.19921875" style="9" bestFit="1" customWidth="1"/>
    <col min="3" max="3" width="9.09765625" style="9" customWidth="1"/>
    <col min="4" max="4" width="20.09765625" style="9" customWidth="1"/>
    <col min="5" max="6" width="12.3984375" style="9" customWidth="1"/>
    <col min="7" max="10" width="9.09765625" style="9" customWidth="1"/>
    <col min="11" max="16384" width="9.09765625" style="9" hidden="1"/>
  </cols>
  <sheetData>
    <row r="1" spans="1:10" ht="31.2" x14ac:dyDescent="0.3">
      <c r="A1" s="7" t="str">
        <f ca="1">RIGHT(CELL("filename", $A$1), LEN(CELL("filename", $A$1)) - SEARCH("]", CELL("filename", $A$1)))</f>
        <v>Cover</v>
      </c>
      <c r="B1" s="7"/>
      <c r="C1" s="8"/>
      <c r="D1" s="8"/>
      <c r="E1" s="8"/>
      <c r="F1" s="8"/>
      <c r="G1" s="8"/>
      <c r="H1" s="8"/>
      <c r="I1" s="8"/>
      <c r="J1" s="8"/>
    </row>
    <row r="2" spans="1:10" x14ac:dyDescent="0.3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ht="23.4" x14ac:dyDescent="0.3">
      <c r="A3" s="10"/>
      <c r="B3" s="11" t="s">
        <v>0</v>
      </c>
      <c r="C3" s="10"/>
      <c r="D3" s="10"/>
      <c r="E3" s="10"/>
      <c r="F3" s="10"/>
      <c r="G3" s="10"/>
      <c r="H3" s="10"/>
      <c r="I3" s="10"/>
      <c r="J3" s="10"/>
    </row>
    <row r="4" spans="1:10" x14ac:dyDescent="0.3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0" x14ac:dyDescent="0.3">
      <c r="A5" s="64"/>
      <c r="B5" s="64" t="s">
        <v>1</v>
      </c>
      <c r="C5" s="65">
        <v>1</v>
      </c>
      <c r="D5" s="64"/>
      <c r="E5" s="64"/>
      <c r="F5" s="64"/>
      <c r="G5" s="64"/>
      <c r="H5" s="64"/>
      <c r="I5" s="64"/>
      <c r="J5" s="64"/>
    </row>
    <row r="6" spans="1:10" x14ac:dyDescent="0.3">
      <c r="A6" s="64"/>
      <c r="B6" s="64" t="s">
        <v>2</v>
      </c>
      <c r="C6" s="66" t="str">
        <f ca="1" xml:space="preserve"> MID(CELL("filename"), FIND("[", CELL("filename"), 1) + 1, FIND("]", CELL("filename"), 1) - FIND("[", CELL("filename"), 1) - 1)</f>
        <v>RoRE-chart-tool-v8.0.xlsx</v>
      </c>
      <c r="D6" s="64"/>
      <c r="E6" s="64"/>
      <c r="F6" s="64"/>
      <c r="G6" s="64"/>
      <c r="H6" s="64"/>
      <c r="I6" s="64"/>
      <c r="J6" s="64"/>
    </row>
    <row r="7" spans="1:10" x14ac:dyDescent="0.3">
      <c r="A7" s="64"/>
      <c r="B7" s="64" t="s">
        <v>3</v>
      </c>
      <c r="C7" s="12">
        <v>45108</v>
      </c>
      <c r="D7" s="64"/>
      <c r="E7" s="64"/>
      <c r="F7" s="64"/>
      <c r="G7" s="64"/>
      <c r="H7" s="64"/>
      <c r="I7" s="64"/>
      <c r="J7" s="64"/>
    </row>
    <row r="8" spans="1:10" x14ac:dyDescent="0.3">
      <c r="A8" s="64"/>
      <c r="B8" s="64"/>
      <c r="C8" s="64"/>
      <c r="D8" s="64"/>
      <c r="E8" s="64"/>
      <c r="F8" s="64"/>
      <c r="G8" s="64"/>
      <c r="H8" s="64"/>
      <c r="I8" s="64"/>
      <c r="J8" s="64"/>
    </row>
    <row r="9" spans="1:10" x14ac:dyDescent="0.3">
      <c r="A9" s="64"/>
      <c r="B9" s="64" t="s">
        <v>4</v>
      </c>
      <c r="C9" s="13" t="s">
        <v>5</v>
      </c>
      <c r="D9" s="64"/>
      <c r="E9" s="64"/>
      <c r="F9" s="64"/>
      <c r="G9" s="64"/>
      <c r="H9" s="64"/>
      <c r="I9" s="64"/>
      <c r="J9" s="64"/>
    </row>
    <row r="10" spans="1:10" x14ac:dyDescent="0.3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3">
      <c r="A11" s="64"/>
      <c r="B11" s="62" t="s">
        <v>6</v>
      </c>
      <c r="C11" s="14"/>
      <c r="D11" s="64"/>
      <c r="E11" s="64"/>
      <c r="F11" s="64"/>
      <c r="G11" s="64"/>
      <c r="H11" s="64"/>
      <c r="I11" s="64"/>
      <c r="J11" s="64"/>
    </row>
    <row r="12" spans="1:10" x14ac:dyDescent="0.3">
      <c r="A12" s="64"/>
      <c r="B12" s="64" t="s">
        <v>7</v>
      </c>
      <c r="C12" s="64"/>
      <c r="D12" s="64"/>
      <c r="E12" s="64"/>
      <c r="F12" s="64"/>
      <c r="G12" s="64"/>
      <c r="H12" s="64"/>
      <c r="I12" s="64"/>
      <c r="J12" s="64"/>
    </row>
    <row r="13" spans="1:10" x14ac:dyDescent="0.3">
      <c r="A13" s="64"/>
      <c r="C13" s="64"/>
      <c r="D13" s="64"/>
      <c r="E13" s="64"/>
      <c r="F13" s="64"/>
      <c r="G13" s="64"/>
      <c r="H13" s="64"/>
      <c r="I13" s="64"/>
      <c r="J13" s="64"/>
    </row>
    <row r="14" spans="1:10" x14ac:dyDescent="0.3">
      <c r="A14" s="64"/>
      <c r="B14" s="62" t="s">
        <v>8</v>
      </c>
      <c r="C14" s="64"/>
      <c r="D14" s="64"/>
      <c r="E14" s="64"/>
      <c r="F14" s="64"/>
      <c r="G14" s="64"/>
      <c r="H14" s="64"/>
      <c r="I14" s="64"/>
      <c r="J14" s="64"/>
    </row>
    <row r="15" spans="1:10" x14ac:dyDescent="0.3">
      <c r="A15" s="64"/>
      <c r="B15" s="64" t="s">
        <v>9</v>
      </c>
      <c r="C15" s="64"/>
      <c r="D15" s="64"/>
      <c r="E15" s="64"/>
      <c r="F15" s="64"/>
      <c r="G15" s="64"/>
      <c r="H15" s="64"/>
      <c r="I15" s="64"/>
      <c r="J15" s="64"/>
    </row>
    <row r="16" spans="1:10" x14ac:dyDescent="0.3">
      <c r="A16" s="64"/>
      <c r="B16" s="64" t="s">
        <v>10</v>
      </c>
      <c r="E16" s="64"/>
      <c r="F16" s="64"/>
      <c r="G16" s="64"/>
      <c r="H16" s="64"/>
      <c r="I16" s="64"/>
      <c r="J16" s="64"/>
    </row>
    <row r="17" spans="1:10" x14ac:dyDescent="0.3">
      <c r="A17" s="64"/>
      <c r="B17" s="64" t="s">
        <v>11</v>
      </c>
      <c r="E17" s="64"/>
      <c r="F17" s="64"/>
      <c r="G17" s="64"/>
      <c r="H17" s="64"/>
      <c r="I17" s="64"/>
      <c r="J17" s="64"/>
    </row>
    <row r="18" spans="1:10" x14ac:dyDescent="0.3">
      <c r="A18" s="64"/>
      <c r="B18" s="64" t="s">
        <v>12</v>
      </c>
      <c r="E18" s="64"/>
      <c r="F18" s="64"/>
      <c r="G18" s="64"/>
      <c r="H18" s="64"/>
      <c r="I18" s="64"/>
      <c r="J18" s="64"/>
    </row>
    <row r="19" spans="1:10" x14ac:dyDescent="0.3">
      <c r="A19" s="64"/>
      <c r="B19" s="64" t="s">
        <v>13</v>
      </c>
      <c r="E19" s="64"/>
      <c r="F19" s="64"/>
      <c r="G19" s="64"/>
      <c r="H19" s="64"/>
      <c r="I19" s="64"/>
      <c r="J19" s="64"/>
    </row>
    <row r="20" spans="1:10" x14ac:dyDescent="0.3">
      <c r="A20" s="64"/>
      <c r="B20" s="14" t="s">
        <v>14</v>
      </c>
      <c r="E20" s="64"/>
      <c r="F20" s="64"/>
      <c r="G20" s="64"/>
      <c r="H20" s="64"/>
      <c r="I20" s="64"/>
      <c r="J20" s="64"/>
    </row>
    <row r="21" spans="1:10" x14ac:dyDescent="0.3">
      <c r="A21" s="64"/>
      <c r="E21" s="64"/>
      <c r="F21" s="64"/>
      <c r="G21" s="64"/>
      <c r="H21" s="64"/>
      <c r="I21" s="64"/>
      <c r="J21" s="64"/>
    </row>
    <row r="22" spans="1:10" x14ac:dyDescent="0.3">
      <c r="A22" s="64"/>
      <c r="B22" s="62" t="s">
        <v>15</v>
      </c>
      <c r="C22" s="64"/>
      <c r="D22" s="64"/>
      <c r="E22" s="64"/>
      <c r="F22" s="64"/>
      <c r="G22" s="64"/>
      <c r="H22" s="64"/>
      <c r="I22" s="64"/>
      <c r="J22" s="64"/>
    </row>
    <row r="23" spans="1:10" x14ac:dyDescent="0.3">
      <c r="A23" s="64"/>
      <c r="B23" s="64" t="s">
        <v>16</v>
      </c>
      <c r="C23" s="64"/>
      <c r="D23" s="64"/>
      <c r="E23" s="64"/>
      <c r="F23" s="64"/>
      <c r="G23" s="64"/>
      <c r="H23" s="64"/>
      <c r="I23" s="64"/>
      <c r="J23" s="64"/>
    </row>
    <row r="24" spans="1:10" x14ac:dyDescent="0.3">
      <c r="A24" s="64"/>
      <c r="B24" s="64"/>
      <c r="C24" s="64"/>
      <c r="D24" s="64"/>
      <c r="E24" s="64"/>
      <c r="F24" s="64"/>
      <c r="G24" s="64"/>
      <c r="H24" s="64"/>
      <c r="I24" s="64"/>
      <c r="J24" s="64"/>
    </row>
    <row r="25" spans="1:10" x14ac:dyDescent="0.3">
      <c r="A25" s="64"/>
      <c r="B25" s="15" t="s">
        <v>17</v>
      </c>
      <c r="C25" s="63">
        <f>COUNTIF('Chart Data'!H93, "&lt;0")</f>
        <v>0</v>
      </c>
      <c r="D25" s="16" t="s">
        <v>18</v>
      </c>
      <c r="E25" s="64"/>
      <c r="F25" s="64"/>
      <c r="G25" s="64"/>
      <c r="H25" s="64"/>
      <c r="I25" s="64"/>
      <c r="J25" s="64"/>
    </row>
    <row r="26" spans="1:10" x14ac:dyDescent="0.3">
      <c r="A26" s="64"/>
      <c r="B26" s="64"/>
      <c r="C26" s="64"/>
      <c r="D26" s="64"/>
      <c r="E26" s="64"/>
      <c r="F26" s="64"/>
      <c r="G26" s="64"/>
      <c r="H26" s="64"/>
      <c r="I26" s="64"/>
      <c r="J26" s="64"/>
    </row>
    <row r="27" spans="1:10" x14ac:dyDescent="0.3">
      <c r="A27" s="64"/>
      <c r="B27" s="64"/>
      <c r="C27" s="64"/>
      <c r="D27" s="64"/>
      <c r="E27" s="64"/>
      <c r="F27" s="64"/>
      <c r="G27" s="64"/>
      <c r="H27" s="64"/>
      <c r="I27" s="64"/>
      <c r="J27" s="64"/>
    </row>
    <row r="28" spans="1:10" hidden="1" x14ac:dyDescent="0.3">
      <c r="A28" s="64"/>
      <c r="B28" s="64"/>
      <c r="C28" s="64"/>
      <c r="D28" s="64"/>
      <c r="E28" s="64"/>
      <c r="F28" s="64"/>
      <c r="G28" s="64"/>
      <c r="H28" s="64"/>
      <c r="I28" s="64"/>
      <c r="J28" s="64"/>
    </row>
  </sheetData>
  <conditionalFormatting sqref="C25">
    <cfRule type="cellIs" dxfId="1" priority="1" stopIfTrue="1" operator="notEqual">
      <formula>0</formula>
    </cfRule>
    <cfRule type="cellIs" dxfId="0" priority="2" stopIfTrue="1" operator="equal">
      <formula>""</formula>
    </cfRule>
  </conditionalFormatting>
  <hyperlinks>
    <hyperlink ref="C9" r:id="rId1" xr:uid="{A42F4E1A-FD15-4E1E-A89B-C1F84C70BF2E}"/>
  </hyperlinks>
  <pageMargins left="0.70866141732283472" right="0.70866141732283472" top="0.74803149606299213" bottom="0.74803149606299213" header="0.31496062992125984" footer="0.31496062992125984"/>
  <pageSetup paperSize="9" scale="60" orientation="portrait" r:id="rId2"/>
  <headerFooter>
    <oddHeader>&amp;L&amp;"Tahoma,Regular"&amp;8Page &amp;P of &amp;N&amp;C&amp;"Tahoma,Regular"&amp;8Sheet: &amp;A&amp;R&amp;"Tahoma,Regular"&amp;8OFFICIAL SENSITIVE</oddHeader>
    <oddFooter>&amp;L&amp;"Tahoma,Regular"&amp;8&amp;F (Printed on &amp;D at &amp;T )
&amp;R&amp;"Tahoma,Regular"&amp;8OFWAT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5F13-6F29-43BA-BF2D-9C89283E9B52}">
  <sheetPr>
    <tabColor rgb="FFFFFFCC"/>
    <outlinePr summaryBelow="0" summaryRight="0"/>
    <pageSetUpPr fitToPage="1"/>
  </sheetPr>
  <dimension ref="A1:J33"/>
  <sheetViews>
    <sheetView tabSelected="1" zoomScale="75" zoomScaleNormal="75" workbookViewId="0">
      <pane ySplit="3" topLeftCell="A4" activePane="bottomLeft" state="frozen"/>
      <selection activeCell="B1" sqref="B1"/>
      <selection pane="bottomLeft" activeCell="F15" sqref="F15"/>
    </sheetView>
  </sheetViews>
  <sheetFormatPr defaultColWidth="0" defaultRowHeight="20.25" customHeight="1" zeroHeight="1" outlineLevelCol="1" x14ac:dyDescent="0.25"/>
  <cols>
    <col min="1" max="3" width="1.8984375" style="20" customWidth="1"/>
    <col min="4" max="4" width="10.3984375" style="20" bestFit="1" customWidth="1" outlineLevel="1"/>
    <col min="5" max="5" width="68.19921875" style="20" bestFit="1" customWidth="1"/>
    <col min="6" max="6" width="12.59765625" style="20" customWidth="1"/>
    <col min="7" max="7" width="6.69921875" style="20" customWidth="1"/>
    <col min="8" max="8" width="11.59765625" style="20" customWidth="1"/>
    <col min="9" max="10" width="13.59765625" style="20" customWidth="1"/>
    <col min="11" max="16384" width="13.59765625" style="20" hidden="1"/>
  </cols>
  <sheetData>
    <row r="1" spans="1:10" s="8" customFormat="1" ht="31.2" x14ac:dyDescent="0.25">
      <c r="A1" s="7" t="str">
        <f ca="1" xml:space="preserve"> RIGHT(CELL("filename", A1), LEN(CELL("filename", A1)) - SEARCH("]", CELL("filename", A1)))</f>
        <v>Inputs</v>
      </c>
      <c r="B1" s="7"/>
    </row>
    <row r="2" spans="1:10" s="17" customFormat="1" ht="20.25" customHeight="1" x14ac:dyDescent="0.25"/>
    <row r="3" spans="1:10" s="18" customFormat="1" ht="20.25" customHeight="1" x14ac:dyDescent="0.25">
      <c r="D3" s="19" t="s">
        <v>19</v>
      </c>
      <c r="E3" s="19" t="s">
        <v>20</v>
      </c>
      <c r="F3" s="19" t="s">
        <v>21</v>
      </c>
      <c r="G3" s="19" t="s">
        <v>22</v>
      </c>
      <c r="H3" s="19" t="s">
        <v>23</v>
      </c>
    </row>
    <row r="4" spans="1:10" s="18" customFormat="1" ht="20.25" customHeight="1" x14ac:dyDescent="0.25">
      <c r="D4" s="19"/>
      <c r="E4" s="19"/>
      <c r="F4" s="19"/>
      <c r="G4" s="19"/>
      <c r="H4" s="19"/>
    </row>
    <row r="5" spans="1:10" ht="20.25" customHeight="1" x14ac:dyDescent="0.25">
      <c r="C5" s="21" t="s">
        <v>24</v>
      </c>
      <c r="D5" s="22"/>
      <c r="E5" s="22"/>
      <c r="F5" s="22"/>
      <c r="G5" s="22"/>
      <c r="H5" s="23"/>
      <c r="I5" s="22"/>
      <c r="J5" s="22"/>
    </row>
    <row r="6" spans="1:10" ht="20.25" customHeight="1" x14ac:dyDescent="0.25">
      <c r="C6" s="24"/>
      <c r="D6" s="22"/>
      <c r="E6" s="22" t="s">
        <v>25</v>
      </c>
      <c r="F6" s="25">
        <v>4.9424300213148829E-2</v>
      </c>
      <c r="G6" s="22" t="s">
        <v>26</v>
      </c>
      <c r="H6" s="26" t="s">
        <v>27</v>
      </c>
      <c r="I6" s="22"/>
      <c r="J6" s="22"/>
    </row>
    <row r="7" spans="1:10" ht="20.25" customHeight="1" x14ac:dyDescent="0.25">
      <c r="C7" s="24"/>
      <c r="D7" s="22"/>
      <c r="E7" s="22"/>
      <c r="F7" s="22"/>
      <c r="G7" s="22"/>
      <c r="H7" s="23"/>
      <c r="I7" s="22"/>
      <c r="J7" s="22"/>
    </row>
    <row r="8" spans="1:10" ht="20.25" customHeight="1" x14ac:dyDescent="0.25">
      <c r="C8" s="21" t="s">
        <v>28</v>
      </c>
      <c r="D8" s="27"/>
      <c r="E8" s="28"/>
      <c r="F8" s="29"/>
      <c r="G8" s="30"/>
      <c r="H8" s="23"/>
      <c r="I8" s="22"/>
      <c r="J8" s="22"/>
    </row>
    <row r="9" spans="1:10" ht="20.25" customHeight="1" x14ac:dyDescent="0.25">
      <c r="C9" s="24"/>
      <c r="D9" s="31" t="s">
        <v>29</v>
      </c>
      <c r="E9" s="28" t="s">
        <v>30</v>
      </c>
      <c r="F9" s="25">
        <v>1.8938815985646278E-2</v>
      </c>
      <c r="G9" s="30" t="s">
        <v>26</v>
      </c>
      <c r="H9" s="26" t="s">
        <v>31</v>
      </c>
      <c r="I9" s="22"/>
      <c r="J9" s="22"/>
    </row>
    <row r="10" spans="1:10" ht="20.25" customHeight="1" x14ac:dyDescent="0.25">
      <c r="C10" s="24"/>
      <c r="D10" s="31" t="s">
        <v>32</v>
      </c>
      <c r="E10" s="27" t="s">
        <v>33</v>
      </c>
      <c r="F10" s="25">
        <v>0.02</v>
      </c>
      <c r="G10" s="30" t="s">
        <v>26</v>
      </c>
      <c r="H10" s="32" t="s">
        <v>34</v>
      </c>
      <c r="I10" s="22"/>
      <c r="J10" s="22"/>
    </row>
    <row r="11" spans="1:10" ht="20.25" customHeight="1" x14ac:dyDescent="0.25">
      <c r="C11" s="24"/>
      <c r="D11" s="31" t="s">
        <v>35</v>
      </c>
      <c r="E11" s="27" t="s">
        <v>36</v>
      </c>
      <c r="F11" s="25">
        <v>7.000000000000001E-3</v>
      </c>
      <c r="G11" s="30" t="s">
        <v>26</v>
      </c>
      <c r="H11" s="32" t="s">
        <v>37</v>
      </c>
      <c r="I11" s="22"/>
      <c r="J11" s="22"/>
    </row>
    <row r="12" spans="1:10" ht="20.25" customHeight="1" x14ac:dyDescent="0.25">
      <c r="C12" s="24"/>
      <c r="D12" s="31" t="s">
        <v>38</v>
      </c>
      <c r="E12" s="27" t="s">
        <v>39</v>
      </c>
      <c r="F12" s="25">
        <v>1.2831971956540811E-2</v>
      </c>
      <c r="G12" s="30" t="s">
        <v>26</v>
      </c>
      <c r="H12" s="32" t="s">
        <v>40</v>
      </c>
      <c r="I12" s="22"/>
      <c r="J12" s="22"/>
    </row>
    <row r="13" spans="1:10" ht="20.25" customHeight="1" x14ac:dyDescent="0.25">
      <c r="C13" s="24"/>
      <c r="D13" s="31" t="s">
        <v>41</v>
      </c>
      <c r="E13" s="27" t="s">
        <v>42</v>
      </c>
      <c r="F13" s="25">
        <v>0</v>
      </c>
      <c r="G13" s="30" t="s">
        <v>26</v>
      </c>
      <c r="H13" s="32" t="s">
        <v>43</v>
      </c>
      <c r="I13" s="22"/>
      <c r="J13" s="22"/>
    </row>
    <row r="14" spans="1:10" ht="20.25" customHeight="1" x14ac:dyDescent="0.25">
      <c r="C14" s="24"/>
      <c r="D14" s="22"/>
      <c r="E14" s="27" t="s">
        <v>44</v>
      </c>
      <c r="F14" s="25">
        <v>5.8770787942187097E-2</v>
      </c>
      <c r="G14" s="30" t="s">
        <v>26</v>
      </c>
      <c r="H14" s="32" t="s">
        <v>45</v>
      </c>
      <c r="I14" s="22"/>
      <c r="J14" s="22"/>
    </row>
    <row r="15" spans="1:10" ht="20.25" customHeight="1" x14ac:dyDescent="0.25">
      <c r="C15" s="24"/>
      <c r="D15" s="22"/>
      <c r="E15" s="22" t="s">
        <v>46</v>
      </c>
      <c r="F15" s="67">
        <f>SUM(F9:F13)</f>
        <v>5.8770787942187083E-2</v>
      </c>
      <c r="G15" s="22" t="s">
        <v>26</v>
      </c>
      <c r="H15" s="33"/>
      <c r="I15" s="22"/>
      <c r="J15" s="22"/>
    </row>
    <row r="16" spans="1:10" ht="20.25" customHeight="1" x14ac:dyDescent="0.25">
      <c r="C16" s="21" t="s">
        <v>47</v>
      </c>
      <c r="D16" s="27"/>
      <c r="E16" s="27"/>
      <c r="F16" s="29"/>
      <c r="G16" s="30"/>
      <c r="H16" s="34"/>
      <c r="I16" s="22"/>
      <c r="J16" s="22"/>
    </row>
    <row r="17" spans="1:10" ht="20.25" customHeight="1" x14ac:dyDescent="0.25">
      <c r="C17" s="24"/>
      <c r="D17" s="31" t="s">
        <v>48</v>
      </c>
      <c r="E17" s="27" t="s">
        <v>49</v>
      </c>
      <c r="F17" s="25">
        <v>-1.8938815985646278E-2</v>
      </c>
      <c r="G17" s="30" t="s">
        <v>26</v>
      </c>
      <c r="H17" s="32" t="s">
        <v>50</v>
      </c>
      <c r="I17" s="22"/>
      <c r="J17" s="22"/>
    </row>
    <row r="18" spans="1:10" ht="20.25" customHeight="1" x14ac:dyDescent="0.25">
      <c r="C18" s="24"/>
      <c r="D18" s="31" t="s">
        <v>51</v>
      </c>
      <c r="E18" s="27" t="s">
        <v>52</v>
      </c>
      <c r="F18" s="25">
        <v>-0.02</v>
      </c>
      <c r="G18" s="30" t="s">
        <v>26</v>
      </c>
      <c r="H18" s="32" t="s">
        <v>53</v>
      </c>
      <c r="I18" s="22"/>
      <c r="J18" s="22"/>
    </row>
    <row r="19" spans="1:10" ht="20.25" customHeight="1" x14ac:dyDescent="0.25">
      <c r="C19" s="24"/>
      <c r="D19" s="31" t="s">
        <v>54</v>
      </c>
      <c r="E19" s="27" t="s">
        <v>55</v>
      </c>
      <c r="F19" s="25">
        <v>-6.5000000000000006E-3</v>
      </c>
      <c r="G19" s="30" t="s">
        <v>26</v>
      </c>
      <c r="H19" s="32" t="s">
        <v>56</v>
      </c>
      <c r="I19" s="22"/>
      <c r="J19" s="22"/>
    </row>
    <row r="20" spans="1:10" ht="20.25" customHeight="1" x14ac:dyDescent="0.25">
      <c r="C20" s="24"/>
      <c r="D20" s="31" t="s">
        <v>57</v>
      </c>
      <c r="E20" s="27" t="s">
        <v>58</v>
      </c>
      <c r="F20" s="25">
        <v>-1.6196853091761759E-2</v>
      </c>
      <c r="G20" s="30" t="s">
        <v>26</v>
      </c>
      <c r="H20" s="32" t="s">
        <v>59</v>
      </c>
      <c r="I20" s="22"/>
      <c r="J20" s="22"/>
    </row>
    <row r="21" spans="1:10" ht="20.25" customHeight="1" x14ac:dyDescent="0.25">
      <c r="C21" s="24"/>
      <c r="D21" s="31" t="s">
        <v>60</v>
      </c>
      <c r="E21" s="27" t="s">
        <v>61</v>
      </c>
      <c r="F21" s="25">
        <v>-5.0000000000000001E-4</v>
      </c>
      <c r="G21" s="30" t="s">
        <v>26</v>
      </c>
      <c r="H21" s="32" t="s">
        <v>62</v>
      </c>
      <c r="I21" s="22"/>
      <c r="J21" s="22"/>
    </row>
    <row r="22" spans="1:10" ht="20.25" customHeight="1" x14ac:dyDescent="0.25">
      <c r="C22" s="24"/>
      <c r="D22" s="22"/>
      <c r="E22" s="27" t="s">
        <v>63</v>
      </c>
      <c r="F22" s="25">
        <v>-6.2135669077408043E-2</v>
      </c>
      <c r="G22" s="30" t="s">
        <v>26</v>
      </c>
      <c r="H22" s="32" t="s">
        <v>64</v>
      </c>
      <c r="I22" s="22"/>
      <c r="J22" s="22"/>
    </row>
    <row r="23" spans="1:10" ht="20.25" customHeight="1" x14ac:dyDescent="0.25">
      <c r="C23" s="24"/>
      <c r="D23" s="22"/>
      <c r="E23" s="22"/>
      <c r="F23" s="67">
        <f>SUM(F17:F21)</f>
        <v>-6.2135669077408029E-2</v>
      </c>
      <c r="G23" s="22" t="s">
        <v>26</v>
      </c>
      <c r="H23" s="23"/>
      <c r="I23" s="22"/>
      <c r="J23" s="22"/>
    </row>
    <row r="24" spans="1:10" ht="20.25" customHeight="1" x14ac:dyDescent="0.25">
      <c r="C24" s="24"/>
      <c r="D24" s="22"/>
      <c r="E24" s="22"/>
      <c r="F24" s="22"/>
      <c r="G24" s="22"/>
      <c r="H24" s="22"/>
      <c r="I24" s="22"/>
      <c r="J24" s="22"/>
    </row>
    <row r="25" spans="1:10" ht="20.25" customHeight="1" x14ac:dyDescent="0.25">
      <c r="C25" s="21" t="s">
        <v>65</v>
      </c>
      <c r="D25" s="27"/>
      <c r="E25" s="27"/>
      <c r="F25" s="29"/>
      <c r="G25" s="30"/>
      <c r="H25" s="30"/>
      <c r="I25" s="22"/>
      <c r="J25" s="22"/>
    </row>
    <row r="26" spans="1:10" ht="20.25" customHeight="1" x14ac:dyDescent="0.25">
      <c r="C26" s="24"/>
      <c r="D26" s="22"/>
      <c r="E26" s="27" t="s">
        <v>66</v>
      </c>
      <c r="F26" s="25"/>
      <c r="G26" s="30" t="s">
        <v>26</v>
      </c>
      <c r="H26" s="32" t="s">
        <v>67</v>
      </c>
      <c r="I26" s="22"/>
      <c r="J26" s="22"/>
    </row>
    <row r="27" spans="1:10" ht="20.25" customHeight="1" x14ac:dyDescent="0.25">
      <c r="C27" s="24"/>
      <c r="D27" s="22"/>
      <c r="E27" s="27" t="s">
        <v>68</v>
      </c>
      <c r="F27" s="25"/>
      <c r="G27" s="30" t="s">
        <v>26</v>
      </c>
      <c r="H27" s="32" t="s">
        <v>69</v>
      </c>
      <c r="I27" s="22"/>
      <c r="J27" s="22"/>
    </row>
    <row r="28" spans="1:10" ht="20.25" customHeight="1" x14ac:dyDescent="0.25">
      <c r="C28" s="24"/>
      <c r="D28" s="22"/>
      <c r="E28" s="22"/>
      <c r="F28" s="22"/>
      <c r="G28" s="22"/>
      <c r="H28" s="22"/>
      <c r="I28" s="22"/>
      <c r="J28" s="22"/>
    </row>
    <row r="29" spans="1:10" ht="20.25" customHeight="1" x14ac:dyDescent="0.25">
      <c r="C29" s="24" t="s">
        <v>70</v>
      </c>
    </row>
    <row r="30" spans="1:10" ht="20.25" customHeight="1" x14ac:dyDescent="0.25">
      <c r="E30" s="27" t="s">
        <v>71</v>
      </c>
      <c r="F30" s="25">
        <v>-0.02</v>
      </c>
      <c r="G30" s="30" t="s">
        <v>26</v>
      </c>
    </row>
    <row r="31" spans="1:10" ht="20.25" customHeight="1" x14ac:dyDescent="0.25"/>
    <row r="32" spans="1:10" ht="20.25" customHeight="1" x14ac:dyDescent="0.25">
      <c r="A32" s="20" t="s">
        <v>72</v>
      </c>
    </row>
    <row r="33" ht="20.25" customHeight="1" x14ac:dyDescent="0.25"/>
  </sheetData>
  <sheetProtection autoFilter="0"/>
  <dataValidations count="2">
    <dataValidation type="decimal" allowBlank="1" showInputMessage="1" showErrorMessage="1" sqref="F6 F9:F14 F27" xr:uid="{B8E4EAA7-9695-4409-A0D9-77595DCFE36F}">
      <formula1>0</formula1>
      <formula2>1</formula2>
    </dataValidation>
    <dataValidation type="decimal" allowBlank="1" showInputMessage="1" showErrorMessage="1" sqref="F17:F22 F26" xr:uid="{0037C01A-E52B-46BE-BD5C-E00E3DC53D0F}">
      <formula1>-1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&amp;L&amp;"Tahoma,Regular"&amp;8Page &amp;P of &amp;N&amp;C&amp;"Tahoma,Regular"&amp;8Sheet: &amp;A&amp;R&amp;"Tahoma,Regular"&amp;8OFFICIAL SENSITIVE</oddHeader>
    <oddFooter>&amp;L&amp;"Tahoma,Regular"&amp;8&amp;F (Printed on &amp;D at &amp;T )
&amp;R&amp;"Tahoma,Regular"&amp;8OFWAT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BE26-52C6-4F21-8A36-8AD338F21150}">
  <sheetPr>
    <outlinePr summaryBelow="0" summaryRight="0"/>
    <pageSetUpPr fitToPage="1"/>
  </sheetPr>
  <dimension ref="A1:AE96"/>
  <sheetViews>
    <sheetView zoomScale="75" zoomScaleNormal="75" workbookViewId="0">
      <pane ySplit="3" topLeftCell="A59" activePane="bottomLeft" state="frozen"/>
      <selection activeCell="B1" sqref="B1"/>
      <selection pane="bottomLeft" activeCell="F70" sqref="F70"/>
    </sheetView>
  </sheetViews>
  <sheetFormatPr defaultColWidth="0" defaultRowHeight="14.4" zeroHeight="1" outlineLevelRow="1" x14ac:dyDescent="0.3"/>
  <cols>
    <col min="1" max="3" width="2.69921875" style="9" customWidth="1"/>
    <col min="4" max="4" width="11.3984375" style="9" customWidth="1"/>
    <col min="5" max="5" width="49.8984375" style="9" bestFit="1" customWidth="1"/>
    <col min="6" max="6" width="14.59765625" style="9" bestFit="1" customWidth="1"/>
    <col min="7" max="7" width="12.8984375" style="9" customWidth="1"/>
    <col min="8" max="9" width="9.09765625" style="9" customWidth="1"/>
    <col min="10" max="20" width="20.09765625" style="9" customWidth="1"/>
    <col min="21" max="21" width="10.8984375" style="9" customWidth="1"/>
    <col min="22" max="31" width="0" style="9" hidden="1" customWidth="1"/>
    <col min="32" max="16384" width="9.09765625" style="9" hidden="1"/>
  </cols>
  <sheetData>
    <row r="1" spans="1:24" s="8" customFormat="1" ht="31.2" x14ac:dyDescent="0.25">
      <c r="A1" s="7" t="str">
        <f ca="1" xml:space="preserve"> RIGHT(CELL("filename", A1), LEN(CELL("filename", A1)) - SEARCH("]", CELL("filename", A1)))</f>
        <v>Chart Data</v>
      </c>
      <c r="B1" s="7"/>
    </row>
    <row r="2" spans="1:24" s="35" customFormat="1" x14ac:dyDescent="0.3">
      <c r="A2" s="9"/>
      <c r="B2" s="9"/>
      <c r="C2" s="9"/>
      <c r="D2" s="9"/>
      <c r="E2" s="9"/>
      <c r="F2" s="9"/>
      <c r="G2" s="9"/>
      <c r="H2" s="9"/>
      <c r="I2" s="9"/>
    </row>
    <row r="3" spans="1:24" s="35" customFormat="1" x14ac:dyDescent="0.3">
      <c r="A3" s="9"/>
      <c r="B3" s="9"/>
      <c r="C3" s="9"/>
      <c r="D3" s="68" t="s">
        <v>19</v>
      </c>
      <c r="E3" s="68" t="s">
        <v>20</v>
      </c>
      <c r="F3" s="68" t="s">
        <v>21</v>
      </c>
      <c r="G3" s="68" t="s">
        <v>22</v>
      </c>
      <c r="H3" s="68"/>
      <c r="I3" s="9"/>
    </row>
    <row r="4" spans="1:24" s="35" customFormat="1" x14ac:dyDescent="0.3">
      <c r="A4" s="9"/>
      <c r="B4" s="9"/>
      <c r="C4" s="9"/>
      <c r="D4" s="68"/>
      <c r="E4" s="68"/>
      <c r="F4" s="68"/>
      <c r="G4" s="68"/>
      <c r="H4" s="68"/>
      <c r="I4" s="9"/>
    </row>
    <row r="5" spans="1:24" s="35" customFormat="1" x14ac:dyDescent="0.3">
      <c r="A5" s="9"/>
      <c r="B5" s="9"/>
      <c r="C5" s="9"/>
      <c r="D5" s="68"/>
      <c r="E5" s="68"/>
      <c r="F5" s="68"/>
      <c r="G5" s="68"/>
      <c r="H5" s="68"/>
      <c r="I5" s="9"/>
    </row>
    <row r="6" spans="1:24" s="37" customFormat="1" ht="16.649999999999999" customHeight="1" x14ac:dyDescent="0.25">
      <c r="A6" s="69" t="s">
        <v>73</v>
      </c>
      <c r="B6" s="69"/>
      <c r="C6" s="70"/>
      <c r="D6" s="71"/>
      <c r="E6" s="72"/>
      <c r="F6" s="72"/>
      <c r="G6" s="72"/>
      <c r="H6" s="72"/>
      <c r="I6" s="72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4" s="35" customFormat="1" outlineLevel="1" x14ac:dyDescent="0.3">
      <c r="A7" s="9"/>
      <c r="B7" s="9"/>
      <c r="C7" s="9"/>
      <c r="D7" s="9"/>
      <c r="E7" s="9"/>
      <c r="F7" s="9"/>
      <c r="G7" s="9"/>
      <c r="H7" s="9"/>
      <c r="I7" s="9"/>
      <c r="U7" s="38"/>
      <c r="V7" s="38"/>
      <c r="W7" s="38"/>
      <c r="X7" s="38"/>
    </row>
    <row r="8" spans="1:24" s="35" customFormat="1" outlineLevel="1" x14ac:dyDescent="0.3">
      <c r="A8" s="9"/>
      <c r="B8" s="9"/>
      <c r="C8" s="9"/>
      <c r="D8" s="74" t="s">
        <v>28</v>
      </c>
      <c r="E8" s="75"/>
      <c r="F8" s="9"/>
      <c r="G8" s="9"/>
      <c r="H8" s="9"/>
      <c r="I8" s="9"/>
      <c r="U8" s="38"/>
      <c r="V8" s="38"/>
      <c r="W8" s="38"/>
      <c r="X8" s="38"/>
    </row>
    <row r="9" spans="1:24" s="35" customFormat="1" outlineLevel="1" x14ac:dyDescent="0.3">
      <c r="A9" s="9"/>
      <c r="B9" s="9"/>
      <c r="C9" s="9"/>
      <c r="D9" s="76" t="str">
        <f>Inputs!D9</f>
        <v>J</v>
      </c>
      <c r="E9" s="77" t="str">
        <f>Inputs!E9</f>
        <v>Totex RoRE - high case</v>
      </c>
      <c r="F9" s="78">
        <f>Inputs!F9</f>
        <v>1.8938815985646278E-2</v>
      </c>
      <c r="G9" s="76" t="str">
        <f>Inputs!G9</f>
        <v>%</v>
      </c>
      <c r="H9" s="9"/>
      <c r="I9" s="9"/>
      <c r="U9" s="38"/>
      <c r="V9" s="38"/>
      <c r="W9" s="38"/>
      <c r="X9" s="38"/>
    </row>
    <row r="10" spans="1:24" s="35" customFormat="1" outlineLevel="1" x14ac:dyDescent="0.3">
      <c r="A10" s="9"/>
      <c r="B10" s="9"/>
      <c r="C10" s="9"/>
      <c r="D10" s="76" t="str">
        <f>Inputs!D10</f>
        <v>I</v>
      </c>
      <c r="E10" s="77" t="str">
        <f>Inputs!E10</f>
        <v>Outcome delivery incentives RoRE - high case</v>
      </c>
      <c r="F10" s="78">
        <f>Inputs!F10</f>
        <v>0.02</v>
      </c>
      <c r="G10" s="76" t="str">
        <f>Inputs!G10</f>
        <v>%</v>
      </c>
      <c r="H10" s="9"/>
      <c r="I10" s="9"/>
      <c r="U10" s="38"/>
      <c r="V10" s="38"/>
      <c r="W10" s="38"/>
      <c r="X10" s="38"/>
    </row>
    <row r="11" spans="1:24" s="35" customFormat="1" outlineLevel="1" x14ac:dyDescent="0.3">
      <c r="A11" s="9"/>
      <c r="B11" s="9"/>
      <c r="C11" s="9"/>
      <c r="D11" s="76" t="str">
        <f>Inputs!D11</f>
        <v>H</v>
      </c>
      <c r="E11" s="77" t="str">
        <f>Inputs!E11</f>
        <v>Financing RoRE - high case</v>
      </c>
      <c r="F11" s="78">
        <f>Inputs!F11</f>
        <v>7.000000000000001E-3</v>
      </c>
      <c r="G11" s="76" t="str">
        <f>Inputs!G11</f>
        <v>%</v>
      </c>
      <c r="H11" s="9"/>
      <c r="I11" s="9"/>
      <c r="U11" s="38"/>
      <c r="V11" s="38"/>
      <c r="W11" s="38"/>
      <c r="X11" s="38"/>
    </row>
    <row r="12" spans="1:24" s="35" customFormat="1" outlineLevel="1" x14ac:dyDescent="0.3">
      <c r="A12" s="9"/>
      <c r="B12" s="9"/>
      <c r="C12" s="9"/>
      <c r="D12" s="76" t="str">
        <f>Inputs!D12</f>
        <v>G</v>
      </c>
      <c r="E12" s="77" t="str">
        <f>Inputs!E12</f>
        <v>Customer measures of experience RoRE - high case</v>
      </c>
      <c r="F12" s="78">
        <f>Inputs!F12</f>
        <v>1.2831971956540811E-2</v>
      </c>
      <c r="G12" s="76" t="str">
        <f>Inputs!G12</f>
        <v>%</v>
      </c>
      <c r="H12" s="9"/>
      <c r="I12" s="9"/>
      <c r="U12" s="38"/>
      <c r="V12" s="38"/>
      <c r="W12" s="38"/>
      <c r="X12" s="38"/>
    </row>
    <row r="13" spans="1:24" s="35" customFormat="1" outlineLevel="1" x14ac:dyDescent="0.3">
      <c r="A13" s="9"/>
      <c r="B13" s="9"/>
      <c r="C13" s="9"/>
      <c r="D13" s="76" t="str">
        <f>Inputs!D13</f>
        <v>F</v>
      </c>
      <c r="E13" s="77" t="str">
        <f>Inputs!E13</f>
        <v>Revenue &amp; other RoRE - high case</v>
      </c>
      <c r="F13" s="78">
        <f>Inputs!F13</f>
        <v>0</v>
      </c>
      <c r="G13" s="76" t="str">
        <f>Inputs!G13</f>
        <v>%</v>
      </c>
      <c r="H13" s="9"/>
      <c r="I13" s="9"/>
      <c r="U13" s="38"/>
      <c r="V13" s="38"/>
      <c r="W13" s="38"/>
      <c r="X13" s="38"/>
    </row>
    <row r="14" spans="1:24" s="35" customFormat="1" outlineLevel="1" x14ac:dyDescent="0.3">
      <c r="A14" s="9"/>
      <c r="B14" s="9"/>
      <c r="C14" s="9"/>
      <c r="D14" s="9"/>
      <c r="E14" s="77" t="str">
        <f>Inputs!E14</f>
        <v>RoRE - high case ~ total</v>
      </c>
      <c r="F14" s="78">
        <f>Inputs!F14</f>
        <v>5.8770787942187097E-2</v>
      </c>
      <c r="G14" s="76" t="str">
        <f>Inputs!G14</f>
        <v>%</v>
      </c>
      <c r="H14" s="9"/>
      <c r="I14" s="9"/>
      <c r="U14" s="38"/>
      <c r="V14" s="38"/>
      <c r="W14" s="38"/>
      <c r="X14" s="38"/>
    </row>
    <row r="15" spans="1:24" s="35" customFormat="1" outlineLevel="1" x14ac:dyDescent="0.3">
      <c r="A15" s="9"/>
      <c r="B15" s="9"/>
      <c r="C15" s="9"/>
      <c r="D15" s="9"/>
      <c r="E15" s="79"/>
      <c r="F15" s="80"/>
      <c r="G15" s="9"/>
      <c r="H15" s="9"/>
      <c r="I15" s="9"/>
      <c r="U15" s="38"/>
      <c r="V15" s="38"/>
      <c r="W15" s="38"/>
      <c r="X15" s="38"/>
    </row>
    <row r="16" spans="1:24" s="35" customFormat="1" outlineLevel="1" x14ac:dyDescent="0.3">
      <c r="A16" s="9"/>
      <c r="B16" s="9"/>
      <c r="C16" s="9"/>
      <c r="D16" s="74" t="s">
        <v>47</v>
      </c>
      <c r="E16" s="75"/>
      <c r="F16" s="81"/>
      <c r="G16" s="9"/>
      <c r="H16" s="9"/>
      <c r="I16" s="9"/>
      <c r="U16" s="38"/>
      <c r="V16" s="38"/>
      <c r="W16" s="38"/>
      <c r="X16" s="38"/>
    </row>
    <row r="17" spans="1:24" s="35" customFormat="1" outlineLevel="1" x14ac:dyDescent="0.3">
      <c r="A17" s="9"/>
      <c r="B17" s="9"/>
      <c r="C17" s="9"/>
      <c r="D17" s="76" t="str">
        <f>Inputs!D17</f>
        <v>A</v>
      </c>
      <c r="E17" s="77" t="str">
        <f>Inputs!E17</f>
        <v>Totex RoRE - low case</v>
      </c>
      <c r="F17" s="78">
        <f>Inputs!F17</f>
        <v>-1.8938815985646278E-2</v>
      </c>
      <c r="G17" s="76" t="str">
        <f>Inputs!G17</f>
        <v>%</v>
      </c>
      <c r="H17" s="9"/>
      <c r="I17" s="9"/>
      <c r="U17" s="38"/>
      <c r="V17" s="38"/>
      <c r="W17" s="38"/>
      <c r="X17" s="38"/>
    </row>
    <row r="18" spans="1:24" s="35" customFormat="1" outlineLevel="1" x14ac:dyDescent="0.3">
      <c r="A18" s="9"/>
      <c r="B18" s="9"/>
      <c r="C18" s="9"/>
      <c r="D18" s="76" t="str">
        <f>Inputs!D18</f>
        <v>B</v>
      </c>
      <c r="E18" s="77" t="str">
        <f>Inputs!E18</f>
        <v>Outcome delivery incentives RoRE - low case</v>
      </c>
      <c r="F18" s="78">
        <f>Inputs!F18</f>
        <v>-0.02</v>
      </c>
      <c r="G18" s="76" t="str">
        <f>Inputs!G18</f>
        <v>%</v>
      </c>
      <c r="H18" s="9"/>
      <c r="I18" s="9"/>
      <c r="U18" s="38"/>
      <c r="V18" s="38"/>
      <c r="W18" s="38"/>
      <c r="X18" s="38"/>
    </row>
    <row r="19" spans="1:24" s="35" customFormat="1" outlineLevel="1" x14ac:dyDescent="0.3">
      <c r="A19" s="9"/>
      <c r="B19" s="9"/>
      <c r="C19" s="9"/>
      <c r="D19" s="76" t="str">
        <f>Inputs!D19</f>
        <v>C</v>
      </c>
      <c r="E19" s="77" t="str">
        <f>Inputs!E19</f>
        <v>Financing RoRE - low case</v>
      </c>
      <c r="F19" s="78">
        <f>Inputs!F19</f>
        <v>-6.5000000000000006E-3</v>
      </c>
      <c r="G19" s="76" t="str">
        <f>Inputs!G19</f>
        <v>%</v>
      </c>
      <c r="H19" s="9"/>
      <c r="I19" s="9"/>
      <c r="U19" s="38"/>
      <c r="V19" s="38"/>
      <c r="W19" s="38"/>
      <c r="X19" s="38"/>
    </row>
    <row r="20" spans="1:24" s="35" customFormat="1" outlineLevel="1" x14ac:dyDescent="0.3">
      <c r="A20" s="9"/>
      <c r="B20" s="9"/>
      <c r="C20" s="9"/>
      <c r="D20" s="76" t="str">
        <f>Inputs!D20</f>
        <v>D</v>
      </c>
      <c r="E20" s="77" t="str">
        <f>Inputs!E20</f>
        <v>Customer measures of experience RoRE - low case</v>
      </c>
      <c r="F20" s="78">
        <f>Inputs!F20</f>
        <v>-1.6196853091761759E-2</v>
      </c>
      <c r="G20" s="76" t="str">
        <f>Inputs!G20</f>
        <v>%</v>
      </c>
      <c r="H20" s="9"/>
      <c r="I20" s="9"/>
      <c r="U20" s="38"/>
      <c r="V20" s="38"/>
      <c r="W20" s="38"/>
      <c r="X20" s="38"/>
    </row>
    <row r="21" spans="1:24" s="35" customFormat="1" outlineLevel="1" x14ac:dyDescent="0.3">
      <c r="A21" s="9"/>
      <c r="B21" s="9"/>
      <c r="C21" s="9"/>
      <c r="D21" s="76" t="str">
        <f>Inputs!D21</f>
        <v>E</v>
      </c>
      <c r="E21" s="77" t="str">
        <f>Inputs!E21</f>
        <v>Revenue &amp; other RoRE - low case</v>
      </c>
      <c r="F21" s="78">
        <f>Inputs!F21</f>
        <v>-5.0000000000000001E-4</v>
      </c>
      <c r="G21" s="76" t="str">
        <f>Inputs!G21</f>
        <v>%</v>
      </c>
      <c r="H21" s="9"/>
      <c r="I21" s="9"/>
      <c r="U21" s="38"/>
      <c r="V21" s="38"/>
      <c r="W21" s="38"/>
      <c r="X21" s="38"/>
    </row>
    <row r="22" spans="1:24" s="35" customFormat="1" outlineLevel="1" x14ac:dyDescent="0.3">
      <c r="A22" s="9"/>
      <c r="B22" s="9"/>
      <c r="C22" s="9"/>
      <c r="D22" s="9"/>
      <c r="E22" s="77" t="str">
        <f>Inputs!E22</f>
        <v>RoRE - low case ~ total</v>
      </c>
      <c r="F22" s="78">
        <f>Inputs!F22</f>
        <v>-6.2135669077408043E-2</v>
      </c>
      <c r="G22" s="76" t="str">
        <f>Inputs!G22</f>
        <v>%</v>
      </c>
      <c r="H22" s="9"/>
      <c r="I22" s="9"/>
      <c r="U22" s="38"/>
      <c r="V22" s="38"/>
      <c r="W22" s="38"/>
      <c r="X22" s="38"/>
    </row>
    <row r="23" spans="1:24" s="35" customFormat="1" outlineLevel="1" x14ac:dyDescent="0.3">
      <c r="A23" s="9"/>
      <c r="B23" s="9"/>
      <c r="C23" s="9"/>
      <c r="D23" s="9"/>
      <c r="E23" s="9"/>
      <c r="F23" s="9"/>
      <c r="G23" s="9"/>
      <c r="H23" s="9"/>
      <c r="I23" s="9"/>
      <c r="U23" s="38"/>
      <c r="V23" s="38"/>
      <c r="W23" s="38"/>
      <c r="X23" s="38"/>
    </row>
    <row r="24" spans="1:24" s="41" customFormat="1" outlineLevel="1" x14ac:dyDescent="0.3">
      <c r="A24" s="82"/>
      <c r="B24" s="82"/>
      <c r="C24" s="9"/>
      <c r="D24" s="74" t="s">
        <v>74</v>
      </c>
      <c r="E24" s="46"/>
      <c r="F24" s="46"/>
      <c r="G24" s="46"/>
      <c r="H24" s="40"/>
      <c r="I24" s="40"/>
      <c r="X24" s="42"/>
    </row>
    <row r="25" spans="1:24" s="41" customFormat="1" outlineLevel="1" x14ac:dyDescent="0.3">
      <c r="A25" s="82"/>
      <c r="B25" s="82"/>
      <c r="C25" s="9"/>
      <c r="D25" s="9"/>
      <c r="E25" s="46" t="str">
        <f>E$14</f>
        <v>RoRE - high case ~ total</v>
      </c>
      <c r="F25" s="57">
        <f>F$14</f>
        <v>5.8770787942187097E-2</v>
      </c>
      <c r="G25" s="52" t="str">
        <f t="shared" ref="G25" si="0">G$14</f>
        <v>%</v>
      </c>
      <c r="H25" s="40"/>
      <c r="I25" s="40"/>
      <c r="X25" s="42"/>
    </row>
    <row r="26" spans="1:24" s="44" customFormat="1" outlineLevel="1" x14ac:dyDescent="0.3">
      <c r="A26" s="83"/>
      <c r="B26" s="83"/>
      <c r="C26" s="9"/>
      <c r="D26" s="9"/>
      <c r="E26" s="77" t="str">
        <f>Inputs!E$6</f>
        <v>RoRE Base case</v>
      </c>
      <c r="F26" s="78">
        <f>Inputs!F$6</f>
        <v>4.9424300213148829E-2</v>
      </c>
      <c r="G26" s="76" t="str">
        <f>Inputs!G$6</f>
        <v>%</v>
      </c>
      <c r="H26" s="43"/>
      <c r="I26" s="43"/>
      <c r="X26" s="45"/>
    </row>
    <row r="27" spans="1:24" s="41" customFormat="1" outlineLevel="1" x14ac:dyDescent="0.3">
      <c r="A27" s="82"/>
      <c r="B27" s="82"/>
      <c r="C27" s="84"/>
      <c r="D27" s="85"/>
      <c r="E27" s="46" t="s">
        <v>75</v>
      </c>
      <c r="F27" s="57">
        <f>SUM(F25:F26)</f>
        <v>0.10819508815533593</v>
      </c>
      <c r="G27" s="49" t="s">
        <v>26</v>
      </c>
      <c r="H27" s="40"/>
      <c r="I27" s="40"/>
      <c r="X27" s="42"/>
    </row>
    <row r="28" spans="1:24" s="41" customFormat="1" outlineLevel="1" x14ac:dyDescent="0.25">
      <c r="A28" s="82"/>
      <c r="B28" s="82"/>
      <c r="C28" s="84"/>
      <c r="D28" s="85"/>
      <c r="E28" s="46"/>
      <c r="F28" s="46"/>
      <c r="G28" s="50"/>
      <c r="H28" s="40"/>
      <c r="I28" s="40"/>
      <c r="X28" s="42"/>
    </row>
    <row r="29" spans="1:24" s="44" customFormat="1" outlineLevel="1" x14ac:dyDescent="0.3">
      <c r="A29" s="83"/>
      <c r="B29" s="83"/>
      <c r="C29" s="9"/>
      <c r="D29" s="9"/>
      <c r="E29" s="9" t="str">
        <f>E$22</f>
        <v>RoRE - low case ~ total</v>
      </c>
      <c r="F29" s="57">
        <f>F$22</f>
        <v>-6.2135669077408043E-2</v>
      </c>
      <c r="G29" s="86" t="str">
        <f>G$22</f>
        <v>%</v>
      </c>
      <c r="H29" s="43"/>
      <c r="I29" s="43"/>
      <c r="X29" s="45"/>
    </row>
    <row r="30" spans="1:24" s="41" customFormat="1" outlineLevel="1" x14ac:dyDescent="0.3">
      <c r="A30" s="82"/>
      <c r="B30" s="82"/>
      <c r="C30" s="9"/>
      <c r="D30" s="9"/>
      <c r="E30" s="77" t="str">
        <f>Inputs!E$6</f>
        <v>RoRE Base case</v>
      </c>
      <c r="F30" s="78">
        <f>Inputs!F$6</f>
        <v>4.9424300213148829E-2</v>
      </c>
      <c r="G30" s="76" t="str">
        <f>Inputs!G$6</f>
        <v>%</v>
      </c>
      <c r="H30" s="40"/>
      <c r="I30" s="40"/>
      <c r="X30" s="42"/>
    </row>
    <row r="31" spans="1:24" s="47" customFormat="1" outlineLevel="1" x14ac:dyDescent="0.3">
      <c r="A31" s="87"/>
      <c r="B31" s="87"/>
      <c r="C31" s="9"/>
      <c r="D31" s="9"/>
      <c r="E31" s="9" t="s">
        <v>76</v>
      </c>
      <c r="F31" s="57">
        <f>SUM(F29:F30)</f>
        <v>-1.2711368864259213E-2</v>
      </c>
      <c r="G31" s="49" t="s">
        <v>26</v>
      </c>
      <c r="H31" s="46"/>
      <c r="I31" s="46"/>
      <c r="X31" s="48"/>
    </row>
    <row r="32" spans="1:24" s="44" customFormat="1" outlineLevel="1" x14ac:dyDescent="0.3">
      <c r="A32" s="83"/>
      <c r="B32" s="83"/>
      <c r="C32" s="9"/>
      <c r="D32" s="9"/>
      <c r="E32" s="9"/>
      <c r="F32" s="57"/>
      <c r="G32" s="49"/>
      <c r="H32" s="43"/>
      <c r="I32" s="43"/>
      <c r="X32" s="45"/>
    </row>
    <row r="33" spans="1:31" s="44" customFormat="1" outlineLevel="1" x14ac:dyDescent="0.3">
      <c r="A33" s="83"/>
      <c r="B33" s="83"/>
      <c r="C33" s="9"/>
      <c r="D33" s="9"/>
      <c r="E33" s="9" t="str">
        <f>E27</f>
        <v>High case RoRE</v>
      </c>
      <c r="F33" s="57">
        <f>F27</f>
        <v>0.10819508815533593</v>
      </c>
      <c r="G33" s="49" t="str">
        <f>G27</f>
        <v>%</v>
      </c>
      <c r="H33" s="43"/>
      <c r="I33" s="43"/>
      <c r="X33" s="45"/>
    </row>
    <row r="34" spans="1:31" s="44" customFormat="1" outlineLevel="1" x14ac:dyDescent="0.3">
      <c r="A34" s="83"/>
      <c r="B34" s="83"/>
      <c r="C34" s="9"/>
      <c r="D34" s="9"/>
      <c r="E34" s="9" t="str">
        <f>E31</f>
        <v>Low case RoRE</v>
      </c>
      <c r="F34" s="57">
        <f>F31</f>
        <v>-1.2711368864259213E-2</v>
      </c>
      <c r="G34" s="49" t="str">
        <f>G31</f>
        <v>%</v>
      </c>
      <c r="H34" s="43"/>
      <c r="I34" s="43"/>
      <c r="X34" s="45"/>
    </row>
    <row r="35" spans="1:31" s="44" customFormat="1" outlineLevel="1" x14ac:dyDescent="0.3">
      <c r="A35" s="83"/>
      <c r="B35" s="83"/>
      <c r="C35" s="9"/>
      <c r="D35" s="9"/>
      <c r="E35" s="9" t="s">
        <v>77</v>
      </c>
      <c r="F35" s="57">
        <f>F33-F34</f>
        <v>0.12090645701959515</v>
      </c>
      <c r="G35" s="49" t="s">
        <v>26</v>
      </c>
      <c r="H35" s="43"/>
      <c r="I35" s="43"/>
      <c r="X35" s="45"/>
    </row>
    <row r="36" spans="1:31" s="47" customFormat="1" outlineLevel="1" x14ac:dyDescent="0.25">
      <c r="A36" s="87"/>
      <c r="B36" s="87"/>
      <c r="C36" s="84"/>
      <c r="D36" s="46"/>
      <c r="E36" s="46"/>
      <c r="F36" s="46"/>
      <c r="G36" s="50"/>
      <c r="H36" s="46"/>
      <c r="I36" s="46"/>
      <c r="X36" s="48"/>
    </row>
    <row r="37" spans="1:31" s="35" customFormat="1" outlineLevel="1" x14ac:dyDescent="0.3">
      <c r="A37" s="9"/>
      <c r="B37" s="9"/>
      <c r="C37" s="9"/>
      <c r="D37" s="74" t="s">
        <v>78</v>
      </c>
      <c r="E37" s="9"/>
      <c r="F37" s="9"/>
      <c r="G37" s="49"/>
      <c r="H37" s="9"/>
      <c r="I37" s="9"/>
    </row>
    <row r="38" spans="1:31" s="35" customFormat="1" outlineLevel="1" x14ac:dyDescent="0.3">
      <c r="A38" s="9"/>
      <c r="B38" s="9"/>
      <c r="C38" s="9"/>
      <c r="D38" s="9"/>
      <c r="E38" s="46" t="str">
        <f>E$14</f>
        <v>RoRE - high case ~ total</v>
      </c>
      <c r="F38" s="51">
        <f>F$14</f>
        <v>5.8770787942187097E-2</v>
      </c>
      <c r="G38" s="52" t="str">
        <f>G$14</f>
        <v>%</v>
      </c>
      <c r="H38" s="9"/>
      <c r="I38" s="9"/>
    </row>
    <row r="39" spans="1:31" s="35" customFormat="1" outlineLevel="1" x14ac:dyDescent="0.3">
      <c r="A39" s="9"/>
      <c r="B39" s="9"/>
      <c r="C39" s="9"/>
      <c r="D39" s="53"/>
      <c r="E39" s="54" t="str">
        <f>Inputs!E$26</f>
        <v>RoRE impact of proposed uncertainty mechanisms - high case</v>
      </c>
      <c r="F39" s="55">
        <f>Inputs!F$26</f>
        <v>0</v>
      </c>
      <c r="G39" s="56" t="str">
        <f>Inputs!G$26</f>
        <v>%</v>
      </c>
      <c r="H39" s="9"/>
      <c r="I39" s="9"/>
    </row>
    <row r="40" spans="1:31" s="35" customFormat="1" outlineLevel="1" x14ac:dyDescent="0.3">
      <c r="A40" s="9"/>
      <c r="B40" s="9"/>
      <c r="C40" s="9"/>
      <c r="D40" s="9"/>
      <c r="E40" s="77" t="str">
        <f>Inputs!E$6</f>
        <v>RoRE Base case</v>
      </c>
      <c r="F40" s="78">
        <f>Inputs!F$6</f>
        <v>4.9424300213148829E-2</v>
      </c>
      <c r="G40" s="76" t="str">
        <f>Inputs!G$6</f>
        <v>%</v>
      </c>
      <c r="H40" s="9"/>
      <c r="I40" s="9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s="35" customFormat="1" outlineLevel="1" x14ac:dyDescent="0.3">
      <c r="A41" s="9"/>
      <c r="B41" s="9"/>
      <c r="C41" s="9"/>
      <c r="D41" s="9"/>
      <c r="E41" s="46" t="s">
        <v>75</v>
      </c>
      <c r="F41" s="57">
        <f>F38 + F39 + F40</f>
        <v>0.10819508815533593</v>
      </c>
      <c r="G41" s="50" t="s">
        <v>26</v>
      </c>
      <c r="H41" s="9"/>
      <c r="I41" s="9"/>
      <c r="U41" s="38"/>
      <c r="V41" s="38"/>
      <c r="W41" s="38"/>
      <c r="X41" s="38"/>
    </row>
    <row r="42" spans="1:31" s="47" customFormat="1" outlineLevel="1" x14ac:dyDescent="0.3">
      <c r="A42" s="9"/>
      <c r="B42" s="9"/>
      <c r="C42" s="46"/>
      <c r="D42" s="9"/>
      <c r="E42" s="46"/>
      <c r="F42" s="46"/>
      <c r="G42" s="50"/>
      <c r="H42" s="46"/>
      <c r="I42" s="46"/>
      <c r="U42" s="48"/>
      <c r="V42" s="48"/>
      <c r="W42" s="48"/>
      <c r="X42" s="48"/>
    </row>
    <row r="43" spans="1:31" s="47" customFormat="1" outlineLevel="1" x14ac:dyDescent="0.3">
      <c r="A43" s="9"/>
      <c r="B43" s="9"/>
      <c r="C43" s="46"/>
      <c r="D43" s="9"/>
      <c r="E43" s="9"/>
      <c r="F43" s="9"/>
      <c r="G43" s="49"/>
      <c r="H43" s="46"/>
      <c r="I43" s="46"/>
      <c r="U43" s="48"/>
      <c r="V43" s="48"/>
      <c r="W43" s="48"/>
      <c r="X43" s="48"/>
    </row>
    <row r="44" spans="1:31" s="47" customFormat="1" outlineLevel="1" x14ac:dyDescent="0.3">
      <c r="A44" s="9"/>
      <c r="B44" s="9"/>
      <c r="C44" s="46"/>
      <c r="D44" s="9"/>
      <c r="E44" s="46" t="str">
        <f>E$22</f>
        <v>RoRE - low case ~ total</v>
      </c>
      <c r="F44" s="51">
        <f>F$22</f>
        <v>-6.2135669077408043E-2</v>
      </c>
      <c r="G44" s="52" t="str">
        <f>G$22</f>
        <v>%</v>
      </c>
      <c r="H44" s="46"/>
      <c r="I44" s="46"/>
      <c r="U44" s="48"/>
      <c r="V44" s="48"/>
      <c r="W44" s="48"/>
      <c r="X44" s="48"/>
    </row>
    <row r="45" spans="1:31" s="47" customFormat="1" outlineLevel="1" x14ac:dyDescent="0.3">
      <c r="A45" s="9"/>
      <c r="B45" s="9"/>
      <c r="C45" s="46"/>
      <c r="D45" s="9"/>
      <c r="E45" s="54" t="str">
        <f>Inputs!E$27</f>
        <v>RoRE impact of proposed uncertainty mechanisms - low case</v>
      </c>
      <c r="F45" s="55">
        <f>Inputs!F$27</f>
        <v>0</v>
      </c>
      <c r="G45" s="56" t="str">
        <f>Inputs!G$27</f>
        <v>%</v>
      </c>
      <c r="H45" s="46"/>
      <c r="I45" s="46"/>
      <c r="U45" s="48"/>
      <c r="V45" s="48"/>
      <c r="W45" s="48"/>
      <c r="X45" s="48"/>
    </row>
    <row r="46" spans="1:31" s="35" customFormat="1" outlineLevel="1" x14ac:dyDescent="0.3">
      <c r="A46" s="9"/>
      <c r="B46" s="9"/>
      <c r="C46" s="9"/>
      <c r="D46" s="9"/>
      <c r="E46" s="77" t="str">
        <f>Inputs!E$6</f>
        <v>RoRE Base case</v>
      </c>
      <c r="F46" s="78">
        <f>Inputs!F$6</f>
        <v>4.9424300213148829E-2</v>
      </c>
      <c r="G46" s="76" t="str">
        <f>Inputs!G$6</f>
        <v>%</v>
      </c>
      <c r="H46" s="9"/>
      <c r="I46" s="9"/>
      <c r="U46" s="38"/>
      <c r="V46" s="38"/>
      <c r="W46" s="38"/>
      <c r="X46" s="38"/>
    </row>
    <row r="47" spans="1:31" s="47" customFormat="1" outlineLevel="1" x14ac:dyDescent="0.3">
      <c r="A47" s="87"/>
      <c r="B47" s="87"/>
      <c r="C47" s="46"/>
      <c r="D47" s="9"/>
      <c r="E47" s="46" t="s">
        <v>76</v>
      </c>
      <c r="F47" s="57">
        <f>F44 + F45 + F46</f>
        <v>-1.2711368864259213E-2</v>
      </c>
      <c r="G47" s="50" t="s">
        <v>26</v>
      </c>
      <c r="H47" s="46"/>
      <c r="I47" s="46"/>
      <c r="U47" s="48"/>
      <c r="V47" s="48"/>
      <c r="W47" s="48"/>
      <c r="X47" s="48"/>
    </row>
    <row r="48" spans="1:31" s="47" customFormat="1" outlineLevel="1" x14ac:dyDescent="0.3">
      <c r="A48" s="87"/>
      <c r="B48" s="87"/>
      <c r="C48" s="46"/>
      <c r="D48" s="9"/>
      <c r="E48" s="9"/>
      <c r="F48" s="9"/>
      <c r="G48" s="49"/>
      <c r="H48" s="88"/>
      <c r="I48" s="88"/>
      <c r="J48" s="89"/>
      <c r="K48" s="89"/>
      <c r="L48" s="89"/>
      <c r="U48" s="48"/>
      <c r="V48" s="48"/>
      <c r="W48" s="48"/>
      <c r="X48" s="48"/>
    </row>
    <row r="49" spans="1:24" s="35" customFormat="1" outlineLevel="1" x14ac:dyDescent="0.3">
      <c r="A49" s="9"/>
      <c r="B49" s="9"/>
      <c r="C49" s="9"/>
      <c r="D49" s="9"/>
      <c r="E49" s="9" t="str">
        <f>E41</f>
        <v>High case RoRE</v>
      </c>
      <c r="F49" s="57">
        <f>F41</f>
        <v>0.10819508815533593</v>
      </c>
      <c r="G49" s="49" t="str">
        <f>G41</f>
        <v>%</v>
      </c>
      <c r="H49" s="9"/>
      <c r="I49" s="9"/>
      <c r="U49" s="38"/>
      <c r="V49" s="38"/>
      <c r="W49" s="38"/>
      <c r="X49" s="38"/>
    </row>
    <row r="50" spans="1:24" s="35" customFormat="1" outlineLevel="1" x14ac:dyDescent="0.3">
      <c r="A50" s="9"/>
      <c r="B50" s="9"/>
      <c r="C50" s="9"/>
      <c r="D50" s="9"/>
      <c r="E50" s="9" t="str">
        <f>E47</f>
        <v>Low case RoRE</v>
      </c>
      <c r="F50" s="57">
        <f>F47</f>
        <v>-1.2711368864259213E-2</v>
      </c>
      <c r="G50" s="49" t="str">
        <f>G47</f>
        <v>%</v>
      </c>
      <c r="H50" s="9"/>
      <c r="I50" s="9"/>
      <c r="U50" s="38"/>
      <c r="V50" s="38"/>
      <c r="W50" s="38"/>
      <c r="X50" s="38"/>
    </row>
    <row r="51" spans="1:24" s="35" customFormat="1" outlineLevel="1" x14ac:dyDescent="0.3">
      <c r="A51" s="9"/>
      <c r="B51" s="9"/>
      <c r="C51" s="9"/>
      <c r="D51" s="9"/>
      <c r="E51" s="9" t="s">
        <v>77</v>
      </c>
      <c r="F51" s="57">
        <f>F49-F50</f>
        <v>0.12090645701959515</v>
      </c>
      <c r="G51" s="49" t="s">
        <v>26</v>
      </c>
      <c r="H51" s="9"/>
      <c r="I51" s="9"/>
      <c r="U51" s="38"/>
      <c r="V51" s="38"/>
      <c r="W51" s="38"/>
      <c r="X51" s="38"/>
    </row>
    <row r="52" spans="1:24" s="35" customFormat="1" outlineLevel="1" x14ac:dyDescent="0.3">
      <c r="A52" s="9"/>
      <c r="B52" s="9"/>
      <c r="C52" s="9"/>
      <c r="D52" s="9"/>
      <c r="E52" s="9"/>
      <c r="F52" s="9"/>
      <c r="G52" s="49"/>
      <c r="H52" s="9"/>
      <c r="I52" s="9"/>
      <c r="U52" s="38"/>
      <c r="V52" s="38"/>
      <c r="W52" s="38"/>
      <c r="X52" s="38"/>
    </row>
    <row r="53" spans="1:24" s="35" customFormat="1" outlineLevel="1" x14ac:dyDescent="0.3">
      <c r="A53" s="9"/>
      <c r="B53" s="9"/>
      <c r="C53" s="9"/>
      <c r="D53" s="74" t="s">
        <v>79</v>
      </c>
      <c r="E53" s="9"/>
      <c r="F53" s="9"/>
      <c r="G53" s="49"/>
      <c r="H53" s="9"/>
      <c r="I53" s="9"/>
    </row>
    <row r="54" spans="1:24" s="35" customFormat="1" outlineLevel="1" x14ac:dyDescent="0.3">
      <c r="A54" s="9"/>
      <c r="B54" s="9"/>
      <c r="C54" s="9"/>
      <c r="D54" s="9"/>
      <c r="E54" s="9"/>
      <c r="F54" s="9" t="s">
        <v>80</v>
      </c>
      <c r="G54" s="49" t="s">
        <v>81</v>
      </c>
      <c r="H54" s="9"/>
      <c r="I54" s="9"/>
    </row>
    <row r="55" spans="1:24" s="35" customFormat="1" outlineLevel="1" x14ac:dyDescent="0.3">
      <c r="A55" s="9"/>
      <c r="B55" s="9"/>
      <c r="C55" s="9"/>
      <c r="D55" s="9"/>
      <c r="E55" s="9" t="s">
        <v>82</v>
      </c>
      <c r="F55" s="57">
        <f>F31</f>
        <v>-1.2711368864259213E-2</v>
      </c>
      <c r="G55" s="57">
        <f>F35</f>
        <v>0.12090645701959515</v>
      </c>
      <c r="H55" s="9"/>
      <c r="I55" s="9"/>
    </row>
    <row r="56" spans="1:24" s="35" customFormat="1" outlineLevel="1" x14ac:dyDescent="0.3">
      <c r="A56" s="9"/>
      <c r="B56" s="9"/>
      <c r="C56" s="9"/>
      <c r="D56" s="9"/>
      <c r="E56" s="9" t="s">
        <v>82</v>
      </c>
      <c r="F56" s="57">
        <f>F47</f>
        <v>-1.2711368864259213E-2</v>
      </c>
      <c r="G56" s="57">
        <f>F51</f>
        <v>0.12090645701959515</v>
      </c>
      <c r="H56" s="9"/>
      <c r="I56" s="9"/>
    </row>
    <row r="57" spans="1:24" s="35" customFormat="1" outlineLevel="1" x14ac:dyDescent="0.3">
      <c r="A57" s="9"/>
      <c r="B57" s="9"/>
      <c r="C57" s="9"/>
      <c r="D57" s="9"/>
      <c r="E57" s="53" t="str">
        <f>E80</f>
        <v>RoRE Base case</v>
      </c>
      <c r="F57" s="57">
        <f>F80</f>
        <v>4.9424300213148829E-2</v>
      </c>
      <c r="G57" s="57">
        <f>F57</f>
        <v>4.9424300213148829E-2</v>
      </c>
      <c r="H57" s="9"/>
      <c r="I57" s="9"/>
    </row>
    <row r="58" spans="1:24" x14ac:dyDescent="0.3">
      <c r="G58" s="49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</row>
    <row r="59" spans="1:24" s="6" customFormat="1" ht="15.45" customHeight="1" x14ac:dyDescent="0.25">
      <c r="A59" s="69" t="s">
        <v>83</v>
      </c>
      <c r="B59" s="69"/>
      <c r="C59" s="70"/>
      <c r="D59" s="71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</row>
    <row r="60" spans="1:24" outlineLevel="1" x14ac:dyDescent="0.3">
      <c r="G60" s="49"/>
    </row>
    <row r="61" spans="1:24" outlineLevel="1" x14ac:dyDescent="0.3">
      <c r="D61" s="74" t="s">
        <v>28</v>
      </c>
      <c r="E61" s="75"/>
    </row>
    <row r="62" spans="1:24" outlineLevel="1" x14ac:dyDescent="0.3">
      <c r="D62" s="76" t="str">
        <f>Inputs!D9</f>
        <v>J</v>
      </c>
      <c r="E62" s="77" t="str">
        <f>Inputs!E9</f>
        <v>Totex RoRE - high case</v>
      </c>
      <c r="F62" s="78">
        <f>Inputs!F9</f>
        <v>1.8938815985646278E-2</v>
      </c>
      <c r="G62" s="76" t="str">
        <f>Inputs!G9</f>
        <v>%</v>
      </c>
    </row>
    <row r="63" spans="1:24" outlineLevel="1" x14ac:dyDescent="0.3">
      <c r="D63" s="76" t="str">
        <f>Inputs!D10</f>
        <v>I</v>
      </c>
      <c r="E63" s="77" t="str">
        <f>Inputs!E10</f>
        <v>Outcome delivery incentives RoRE - high case</v>
      </c>
      <c r="F63" s="78">
        <f>Inputs!F10</f>
        <v>0.02</v>
      </c>
      <c r="G63" s="76" t="str">
        <f>Inputs!G10</f>
        <v>%</v>
      </c>
    </row>
    <row r="64" spans="1:24" outlineLevel="1" x14ac:dyDescent="0.3">
      <c r="D64" s="76" t="str">
        <f>Inputs!D11</f>
        <v>H</v>
      </c>
      <c r="E64" s="77" t="str">
        <f>Inputs!E11</f>
        <v>Financing RoRE - high case</v>
      </c>
      <c r="F64" s="78">
        <f>Inputs!F11</f>
        <v>7.000000000000001E-3</v>
      </c>
      <c r="G64" s="76" t="str">
        <f>Inputs!G11</f>
        <v>%</v>
      </c>
    </row>
    <row r="65" spans="4:23" outlineLevel="1" x14ac:dyDescent="0.3">
      <c r="D65" s="76" t="str">
        <f>Inputs!D12</f>
        <v>G</v>
      </c>
      <c r="E65" s="77" t="str">
        <f>Inputs!E12</f>
        <v>Customer measures of experience RoRE - high case</v>
      </c>
      <c r="F65" s="78">
        <f>Inputs!F12</f>
        <v>1.2831971956540811E-2</v>
      </c>
      <c r="G65" s="76" t="str">
        <f>Inputs!G12</f>
        <v>%</v>
      </c>
    </row>
    <row r="66" spans="4:23" outlineLevel="1" x14ac:dyDescent="0.3">
      <c r="D66" s="76" t="str">
        <f>Inputs!D13</f>
        <v>F</v>
      </c>
      <c r="E66" s="77" t="str">
        <f>Inputs!E13</f>
        <v>Revenue &amp; other RoRE - high case</v>
      </c>
      <c r="F66" s="78">
        <f>Inputs!F13</f>
        <v>0</v>
      </c>
      <c r="G66" s="76" t="str">
        <f>Inputs!G13</f>
        <v>%</v>
      </c>
    </row>
    <row r="67" spans="4:23" outlineLevel="1" x14ac:dyDescent="0.3">
      <c r="E67" s="77" t="str">
        <f>Inputs!E14</f>
        <v>RoRE - high case ~ total</v>
      </c>
      <c r="F67" s="78">
        <f>Inputs!F14</f>
        <v>5.8770787942187097E-2</v>
      </c>
      <c r="G67" s="76" t="str">
        <f>Inputs!G14</f>
        <v>%</v>
      </c>
    </row>
    <row r="68" spans="4:23" s="53" customFormat="1" outlineLevel="1" x14ac:dyDescent="0.3">
      <c r="D68" s="9"/>
      <c r="E68" s="79"/>
      <c r="F68" s="80"/>
      <c r="G68" s="9"/>
    </row>
    <row r="69" spans="4:23" outlineLevel="1" x14ac:dyDescent="0.3">
      <c r="D69" s="74" t="s">
        <v>47</v>
      </c>
      <c r="E69" s="75"/>
      <c r="F69" s="81"/>
    </row>
    <row r="70" spans="4:23" outlineLevel="1" x14ac:dyDescent="0.3">
      <c r="D70" s="76" t="str">
        <f>Inputs!D17</f>
        <v>A</v>
      </c>
      <c r="E70" s="77" t="str">
        <f>Inputs!E17</f>
        <v>Totex RoRE - low case</v>
      </c>
      <c r="F70" s="78">
        <f>Inputs!F17</f>
        <v>-1.8938815985646278E-2</v>
      </c>
      <c r="G70" s="76" t="str">
        <f>Inputs!G17</f>
        <v>%</v>
      </c>
    </row>
    <row r="71" spans="4:23" outlineLevel="1" x14ac:dyDescent="0.3">
      <c r="D71" s="76" t="str">
        <f>Inputs!D18</f>
        <v>B</v>
      </c>
      <c r="E71" s="77" t="str">
        <f>Inputs!E18</f>
        <v>Outcome delivery incentives RoRE - low case</v>
      </c>
      <c r="F71" s="78">
        <f>Inputs!F18</f>
        <v>-0.02</v>
      </c>
      <c r="G71" s="76" t="str">
        <f>Inputs!G18</f>
        <v>%</v>
      </c>
    </row>
    <row r="72" spans="4:23" outlineLevel="1" x14ac:dyDescent="0.3">
      <c r="D72" s="76" t="str">
        <f>Inputs!D19</f>
        <v>C</v>
      </c>
      <c r="E72" s="77" t="str">
        <f>Inputs!E19</f>
        <v>Financing RoRE - low case</v>
      </c>
      <c r="F72" s="78">
        <f>Inputs!F19</f>
        <v>-6.5000000000000006E-3</v>
      </c>
      <c r="G72" s="76" t="str">
        <f>Inputs!G19</f>
        <v>%</v>
      </c>
    </row>
    <row r="73" spans="4:23" outlineLevel="1" x14ac:dyDescent="0.3">
      <c r="D73" s="76" t="str">
        <f>Inputs!D20</f>
        <v>D</v>
      </c>
      <c r="E73" s="77" t="str">
        <f>Inputs!E20</f>
        <v>Customer measures of experience RoRE - low case</v>
      </c>
      <c r="F73" s="78">
        <f>Inputs!F20</f>
        <v>-1.6196853091761759E-2</v>
      </c>
      <c r="G73" s="76" t="str">
        <f>Inputs!G20</f>
        <v>%</v>
      </c>
    </row>
    <row r="74" spans="4:23" outlineLevel="1" x14ac:dyDescent="0.3">
      <c r="D74" s="76" t="str">
        <f>Inputs!D21</f>
        <v>E</v>
      </c>
      <c r="E74" s="77" t="str">
        <f>Inputs!E21</f>
        <v>Revenue &amp; other RoRE - low case</v>
      </c>
      <c r="F74" s="78">
        <f>Inputs!F21</f>
        <v>-5.0000000000000001E-4</v>
      </c>
      <c r="G74" s="76" t="str">
        <f>Inputs!G21</f>
        <v>%</v>
      </c>
    </row>
    <row r="75" spans="4:23" outlineLevel="1" x14ac:dyDescent="0.3">
      <c r="E75" s="77" t="str">
        <f>Inputs!E22</f>
        <v>RoRE - low case ~ total</v>
      </c>
      <c r="F75" s="78">
        <f>Inputs!F22</f>
        <v>-6.2135669077408043E-2</v>
      </c>
      <c r="G75" s="76" t="str">
        <f>Inputs!G22</f>
        <v>%</v>
      </c>
    </row>
    <row r="76" spans="4:23" outlineLevel="1" x14ac:dyDescent="0.3">
      <c r="G76" s="49"/>
    </row>
    <row r="77" spans="4:23" outlineLevel="1" x14ac:dyDescent="0.3"/>
    <row r="78" spans="4:23" outlineLevel="1" x14ac:dyDescent="0.3">
      <c r="D78" s="74" t="s">
        <v>84</v>
      </c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58"/>
      <c r="V78" s="58"/>
      <c r="W78" s="58"/>
    </row>
    <row r="79" spans="4:23" outlineLevel="1" x14ac:dyDescent="0.3">
      <c r="D79" s="40"/>
      <c r="E79" s="90" t="s">
        <v>85</v>
      </c>
      <c r="F79" s="91" t="s">
        <v>86</v>
      </c>
      <c r="G79" s="92"/>
      <c r="H79" s="92"/>
      <c r="I79" s="92"/>
      <c r="J79" s="93" t="s">
        <v>48</v>
      </c>
      <c r="K79" s="93" t="s">
        <v>51</v>
      </c>
      <c r="L79" s="93" t="s">
        <v>54</v>
      </c>
      <c r="M79" s="93" t="s">
        <v>57</v>
      </c>
      <c r="N79" s="93" t="s">
        <v>60</v>
      </c>
      <c r="O79" s="93" t="s">
        <v>87</v>
      </c>
      <c r="P79" s="93" t="s">
        <v>41</v>
      </c>
      <c r="Q79" s="93" t="s">
        <v>38</v>
      </c>
      <c r="R79" s="93" t="s">
        <v>35</v>
      </c>
      <c r="S79" s="93" t="s">
        <v>32</v>
      </c>
      <c r="T79" s="94" t="s">
        <v>29</v>
      </c>
      <c r="U79" s="58"/>
      <c r="V79" s="58"/>
      <c r="W79" s="58"/>
    </row>
    <row r="80" spans="4:23" outlineLevel="1" x14ac:dyDescent="0.3">
      <c r="D80" s="43"/>
      <c r="E80" s="95" t="str">
        <f>Inputs!E$6</f>
        <v>RoRE Base case</v>
      </c>
      <c r="F80" s="96">
        <f>Inputs!F$6</f>
        <v>4.9424300213148829E-2</v>
      </c>
      <c r="G80" s="97" t="str">
        <f>Inputs!G$6</f>
        <v>%</v>
      </c>
      <c r="H80" s="98"/>
      <c r="I80" s="99"/>
      <c r="J80" s="100" cm="1">
        <f t="array" ref="J80">INDEX($F$70:$F$74,MATCH(J79,$D$70:$D$74,0),)</f>
        <v>-1.8938815985646278E-2</v>
      </c>
      <c r="K80" s="100" cm="1">
        <f t="array" ref="K80">INDEX($F$70:$F$74,MATCH(K79,$D$70:$D$74,0),)</f>
        <v>-0.02</v>
      </c>
      <c r="L80" s="100" cm="1">
        <f t="array" ref="L80">INDEX($F$70:$F$74,MATCH(L79,$D$70:$D$74,0),)</f>
        <v>-6.5000000000000006E-3</v>
      </c>
      <c r="M80" s="100" cm="1">
        <f t="array" ref="M80">INDEX($F$70:$F$74,MATCH(M79,$D$70:$D$74,0),)</f>
        <v>-1.6196853091761759E-2</v>
      </c>
      <c r="N80" s="100" cm="1">
        <f t="array" ref="N80">INDEX($F$70:$F$74,MATCH(N79,$D$70:$D$74,0),)</f>
        <v>-5.0000000000000001E-4</v>
      </c>
      <c r="O80" s="101">
        <f>F80</f>
        <v>4.9424300213148829E-2</v>
      </c>
      <c r="P80" s="100" cm="1">
        <f t="array" ref="P80">INDEX($F$62:$F$66,MATCH(P79,$D$62:$D$66,0),)</f>
        <v>0</v>
      </c>
      <c r="Q80" s="100" cm="1">
        <f t="array" ref="Q80">INDEX($F$62:$F$66,MATCH(Q79,$D$62:$D$66,0),)</f>
        <v>1.2831971956540811E-2</v>
      </c>
      <c r="R80" s="100" cm="1">
        <f t="array" ref="R80">INDEX($F$62:$F$66,MATCH(R79,$D$62:$D$66,0),)</f>
        <v>7.000000000000001E-3</v>
      </c>
      <c r="S80" s="100" cm="1">
        <f t="array" ref="S80">INDEX($F$62:$F$66,MATCH(S79,$D$62:$D$66,0),)</f>
        <v>0.02</v>
      </c>
      <c r="T80" s="102" cm="1">
        <f t="array" ref="T80">INDEX($F$62:$F$66,MATCH(T79,$D$62:$D$66,0),)</f>
        <v>1.8938815985646278E-2</v>
      </c>
      <c r="U80" s="59"/>
      <c r="V80" s="59"/>
      <c r="W80" s="59"/>
    </row>
    <row r="81" spans="1:23" outlineLevel="1" x14ac:dyDescent="0.3">
      <c r="D81" s="40"/>
      <c r="E81" s="40"/>
      <c r="F81" s="103"/>
      <c r="G81" s="40"/>
      <c r="H81" s="40"/>
      <c r="I81" s="40"/>
      <c r="J81" s="103"/>
      <c r="K81" s="103"/>
      <c r="L81" s="40"/>
      <c r="M81" s="40"/>
      <c r="N81" s="40"/>
      <c r="O81" s="40"/>
      <c r="P81" s="40"/>
      <c r="Q81" s="40"/>
      <c r="R81" s="40"/>
      <c r="S81" s="40"/>
      <c r="T81" s="40"/>
      <c r="U81" s="58"/>
      <c r="V81" s="58"/>
      <c r="W81" s="58"/>
    </row>
    <row r="82" spans="1:23" outlineLevel="1" x14ac:dyDescent="0.3">
      <c r="D82" s="40"/>
      <c r="E82" s="104" t="s">
        <v>85</v>
      </c>
      <c r="F82" s="105" t="s">
        <v>86</v>
      </c>
      <c r="G82" s="106"/>
      <c r="H82" s="106"/>
      <c r="I82" s="106"/>
      <c r="J82" s="107" t="str">
        <f>J79</f>
        <v>A</v>
      </c>
      <c r="K82" s="107" t="str">
        <f t="shared" ref="K82:T82" si="1">K79</f>
        <v>B</v>
      </c>
      <c r="L82" s="107" t="str">
        <f t="shared" si="1"/>
        <v>C</v>
      </c>
      <c r="M82" s="107" t="str">
        <f t="shared" si="1"/>
        <v>D</v>
      </c>
      <c r="N82" s="107" t="str">
        <f t="shared" si="1"/>
        <v>E</v>
      </c>
      <c r="O82" s="107" t="str">
        <f t="shared" si="1"/>
        <v>BASE</v>
      </c>
      <c r="P82" s="107" t="str">
        <f t="shared" si="1"/>
        <v>F</v>
      </c>
      <c r="Q82" s="107" t="str">
        <f t="shared" si="1"/>
        <v>G</v>
      </c>
      <c r="R82" s="107" t="str">
        <f t="shared" si="1"/>
        <v>H</v>
      </c>
      <c r="S82" s="107" t="str">
        <f t="shared" si="1"/>
        <v>I</v>
      </c>
      <c r="T82" s="108" t="str">
        <f t="shared" si="1"/>
        <v>J</v>
      </c>
      <c r="U82" s="58"/>
      <c r="V82" s="58"/>
      <c r="W82" s="58"/>
    </row>
    <row r="83" spans="1:23" outlineLevel="1" x14ac:dyDescent="0.3">
      <c r="D83" s="43"/>
      <c r="E83" s="95" t="str">
        <f>Inputs!E$6</f>
        <v>RoRE Base case</v>
      </c>
      <c r="F83" s="96">
        <f>Inputs!F$6</f>
        <v>4.9424300213148829E-2</v>
      </c>
      <c r="G83" s="97" t="str">
        <f>Inputs!G$6</f>
        <v>%</v>
      </c>
      <c r="H83" s="101"/>
      <c r="I83" s="101"/>
      <c r="J83" s="109">
        <f xml:space="preserve"> IFERROR(INDEX($J$80:$T$80, MATCH(J$82, $J$79:$T$79, 0)), "na")</f>
        <v>-1.8938815985646278E-2</v>
      </c>
      <c r="K83" s="109">
        <f t="shared" ref="K83:T83" si="2" xml:space="preserve"> IFERROR(INDEX($J$80:$T$80, MATCH(K$82, $J$79:$T$79, 0)), "na")</f>
        <v>-0.02</v>
      </c>
      <c r="L83" s="109">
        <f t="shared" si="2"/>
        <v>-6.5000000000000006E-3</v>
      </c>
      <c r="M83" s="109">
        <f t="shared" si="2"/>
        <v>-1.6196853091761759E-2</v>
      </c>
      <c r="N83" s="109">
        <f t="shared" si="2"/>
        <v>-5.0000000000000001E-4</v>
      </c>
      <c r="O83" s="109">
        <f t="shared" si="2"/>
        <v>4.9424300213148829E-2</v>
      </c>
      <c r="P83" s="109">
        <f t="shared" si="2"/>
        <v>0</v>
      </c>
      <c r="Q83" s="109">
        <f t="shared" si="2"/>
        <v>1.2831971956540811E-2</v>
      </c>
      <c r="R83" s="109">
        <f t="shared" si="2"/>
        <v>7.000000000000001E-3</v>
      </c>
      <c r="S83" s="109">
        <f t="shared" si="2"/>
        <v>0.02</v>
      </c>
      <c r="T83" s="110">
        <f t="shared" si="2"/>
        <v>1.8938815985646278E-2</v>
      </c>
      <c r="U83" s="59"/>
      <c r="V83" s="59"/>
      <c r="W83" s="59"/>
    </row>
    <row r="84" spans="1:23" outlineLevel="1" x14ac:dyDescent="0.3">
      <c r="D84" s="40"/>
      <c r="E84" s="40"/>
      <c r="F84" s="103"/>
      <c r="G84" s="40"/>
      <c r="H84" s="40"/>
      <c r="I84" s="40"/>
      <c r="J84" s="103"/>
      <c r="K84" s="103"/>
      <c r="L84" s="40"/>
      <c r="M84" s="40"/>
      <c r="N84" s="40"/>
      <c r="O84" s="40"/>
      <c r="P84" s="40"/>
      <c r="Q84" s="40"/>
      <c r="R84" s="40"/>
      <c r="S84" s="40"/>
      <c r="T84" s="40"/>
      <c r="U84" s="58"/>
      <c r="V84" s="58"/>
      <c r="W84" s="58"/>
    </row>
    <row r="85" spans="1:23" outlineLevel="1" x14ac:dyDescent="0.3">
      <c r="D85" s="40"/>
      <c r="E85" s="104" t="s">
        <v>85</v>
      </c>
      <c r="F85" s="105" t="s">
        <v>86</v>
      </c>
      <c r="G85" s="106"/>
      <c r="H85" s="106"/>
      <c r="I85" s="106"/>
      <c r="J85" s="93" t="s">
        <v>48</v>
      </c>
      <c r="K85" s="93" t="s">
        <v>51</v>
      </c>
      <c r="L85" s="93" t="s">
        <v>54</v>
      </c>
      <c r="M85" s="93" t="s">
        <v>57</v>
      </c>
      <c r="N85" s="93" t="s">
        <v>60</v>
      </c>
      <c r="O85" s="93" t="s">
        <v>87</v>
      </c>
      <c r="P85" s="93" t="s">
        <v>29</v>
      </c>
      <c r="Q85" s="93" t="s">
        <v>32</v>
      </c>
      <c r="R85" s="93" t="s">
        <v>35</v>
      </c>
      <c r="S85" s="93" t="s">
        <v>38</v>
      </c>
      <c r="T85" s="94" t="s">
        <v>41</v>
      </c>
      <c r="U85" s="58"/>
      <c r="V85" s="58"/>
      <c r="W85" s="58"/>
    </row>
    <row r="86" spans="1:23" outlineLevel="1" x14ac:dyDescent="0.3">
      <c r="D86" s="43"/>
      <c r="E86" s="95" t="str">
        <f>Inputs!E$6</f>
        <v>RoRE Base case</v>
      </c>
      <c r="F86" s="96">
        <f>Inputs!F$6</f>
        <v>4.9424300213148829E-2</v>
      </c>
      <c r="G86" s="97" t="str">
        <f>Inputs!G$6</f>
        <v>%</v>
      </c>
      <c r="H86" s="101"/>
      <c r="I86" s="101"/>
      <c r="J86" s="109">
        <f>INDEX($J83:$T83,0,MATCH(J$85,$J$82:$T$82,0))</f>
        <v>-1.8938815985646278E-2</v>
      </c>
      <c r="K86" s="109">
        <f t="shared" ref="K86:T86" si="3">INDEX($J83:$T83,0,MATCH(K$85,$J$82:$T$82,0))</f>
        <v>-0.02</v>
      </c>
      <c r="L86" s="109">
        <f t="shared" si="3"/>
        <v>-6.5000000000000006E-3</v>
      </c>
      <c r="M86" s="109">
        <f t="shared" si="3"/>
        <v>-1.6196853091761759E-2</v>
      </c>
      <c r="N86" s="109">
        <f t="shared" si="3"/>
        <v>-5.0000000000000001E-4</v>
      </c>
      <c r="O86" s="109">
        <f t="shared" si="3"/>
        <v>4.9424300213148829E-2</v>
      </c>
      <c r="P86" s="109">
        <f t="shared" si="3"/>
        <v>1.8938815985646278E-2</v>
      </c>
      <c r="Q86" s="109">
        <f t="shared" si="3"/>
        <v>0.02</v>
      </c>
      <c r="R86" s="109">
        <f t="shared" si="3"/>
        <v>7.000000000000001E-3</v>
      </c>
      <c r="S86" s="109">
        <f t="shared" si="3"/>
        <v>1.2831971956540811E-2</v>
      </c>
      <c r="T86" s="110">
        <f t="shared" si="3"/>
        <v>0</v>
      </c>
      <c r="U86" s="59"/>
      <c r="V86" s="59"/>
      <c r="W86" s="59"/>
    </row>
    <row r="87" spans="1:23" outlineLevel="1" x14ac:dyDescent="0.3"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58"/>
      <c r="V87" s="58"/>
      <c r="W87" s="58"/>
    </row>
    <row r="88" spans="1:23" ht="43.2" outlineLevel="1" x14ac:dyDescent="0.3">
      <c r="D88" s="88"/>
      <c r="E88" s="104" t="s">
        <v>85</v>
      </c>
      <c r="F88" s="105" t="s">
        <v>86</v>
      </c>
      <c r="G88" s="106"/>
      <c r="H88" s="106"/>
      <c r="I88" s="106"/>
      <c r="J88" s="111" t="str">
        <f xml:space="preserve"> INDEX($E$62:$E$75, MATCH(J85, $D$62:$D$75, 0))</f>
        <v>Totex RoRE - low case</v>
      </c>
      <c r="K88" s="111" t="str">
        <f t="shared" ref="K88:N88" si="4" xml:space="preserve"> INDEX($E$62:$E$75, MATCH(K85, $D$62:$D$75, 0))</f>
        <v>Outcome delivery incentives RoRE - low case</v>
      </c>
      <c r="L88" s="111" t="str">
        <f t="shared" si="4"/>
        <v>Financing RoRE - low case</v>
      </c>
      <c r="M88" s="111" t="str">
        <f t="shared" si="4"/>
        <v>Customer measures of experience RoRE - low case</v>
      </c>
      <c r="N88" s="111" t="str">
        <f t="shared" si="4"/>
        <v>Revenue &amp; other RoRE - low case</v>
      </c>
      <c r="O88" s="112" t="s">
        <v>87</v>
      </c>
      <c r="P88" s="111" t="str">
        <f xml:space="preserve"> INDEX($E$62:$E$75, MATCH(P85, $D$62:$D$75, 0))</f>
        <v>Totex RoRE - high case</v>
      </c>
      <c r="Q88" s="111" t="str">
        <f t="shared" ref="Q88:T88" si="5" xml:space="preserve"> INDEX($E$62:$E$75, MATCH(Q85, $D$62:$D$75, 0))</f>
        <v>Outcome delivery incentives RoRE - high case</v>
      </c>
      <c r="R88" s="111" t="str">
        <f t="shared" si="5"/>
        <v>Financing RoRE - high case</v>
      </c>
      <c r="S88" s="111" t="str">
        <f t="shared" si="5"/>
        <v>Customer measures of experience RoRE - high case</v>
      </c>
      <c r="T88" s="113" t="str">
        <f t="shared" si="5"/>
        <v>Revenue &amp; other RoRE - high case</v>
      </c>
      <c r="U88" s="39"/>
      <c r="V88" s="39"/>
      <c r="W88" s="39"/>
    </row>
    <row r="89" spans="1:23" outlineLevel="1" x14ac:dyDescent="0.3">
      <c r="D89" s="43"/>
      <c r="E89" s="95" t="str">
        <f>Inputs!E$6</f>
        <v>RoRE Base case</v>
      </c>
      <c r="F89" s="96">
        <f>Inputs!F$6</f>
        <v>4.9424300213148829E-2</v>
      </c>
      <c r="G89" s="97" t="str">
        <f>Inputs!G$6</f>
        <v>%</v>
      </c>
      <c r="H89" s="101"/>
      <c r="I89" s="101"/>
      <c r="J89" s="109">
        <f t="shared" ref="J89:T89" si="6" xml:space="preserve"> J86</f>
        <v>-1.8938815985646278E-2</v>
      </c>
      <c r="K89" s="109">
        <f t="shared" si="6"/>
        <v>-0.02</v>
      </c>
      <c r="L89" s="109">
        <f t="shared" si="6"/>
        <v>-6.5000000000000006E-3</v>
      </c>
      <c r="M89" s="109">
        <f t="shared" si="6"/>
        <v>-1.6196853091761759E-2</v>
      </c>
      <c r="N89" s="109">
        <f t="shared" si="6"/>
        <v>-5.0000000000000001E-4</v>
      </c>
      <c r="O89" s="109">
        <f t="shared" si="6"/>
        <v>4.9424300213148829E-2</v>
      </c>
      <c r="P89" s="109">
        <f t="shared" si="6"/>
        <v>1.8938815985646278E-2</v>
      </c>
      <c r="Q89" s="109">
        <f t="shared" si="6"/>
        <v>0.02</v>
      </c>
      <c r="R89" s="109">
        <f t="shared" si="6"/>
        <v>7.000000000000001E-3</v>
      </c>
      <c r="S89" s="109">
        <f t="shared" si="6"/>
        <v>1.2831971956540811E-2</v>
      </c>
      <c r="T89" s="110">
        <f t="shared" si="6"/>
        <v>0</v>
      </c>
      <c r="U89" s="59"/>
      <c r="V89" s="59"/>
      <c r="W89" s="59"/>
    </row>
    <row r="90" spans="1:23" outlineLevel="1" x14ac:dyDescent="0.3">
      <c r="D90" s="43"/>
      <c r="E90" s="16"/>
      <c r="F90" s="114"/>
      <c r="G90" s="16"/>
      <c r="H90" s="16"/>
      <c r="I90" s="16"/>
      <c r="J90" s="115"/>
      <c r="K90" s="115"/>
      <c r="L90" s="115"/>
      <c r="M90" s="43"/>
      <c r="N90" s="43"/>
      <c r="O90" s="43"/>
      <c r="P90" s="43"/>
      <c r="Q90" s="43"/>
      <c r="R90" s="43"/>
      <c r="S90" s="43"/>
      <c r="T90" s="43"/>
      <c r="U90" s="59"/>
      <c r="V90" s="59"/>
      <c r="W90" s="59"/>
    </row>
    <row r="91" spans="1:23" outlineLevel="1" x14ac:dyDescent="0.3">
      <c r="E91" s="116" t="str">
        <f>Inputs!E30</f>
        <v>De Minimus</v>
      </c>
      <c r="F91" s="116">
        <f>Inputs!F30</f>
        <v>-0.02</v>
      </c>
      <c r="G91" s="117" t="str">
        <f>Inputs!G30</f>
        <v>%</v>
      </c>
      <c r="H91" s="88"/>
      <c r="I91" s="16"/>
      <c r="J91" s="115"/>
      <c r="K91" s="115"/>
      <c r="L91" s="115"/>
      <c r="M91" s="43"/>
      <c r="N91" s="43"/>
      <c r="O91" s="43"/>
      <c r="P91" s="43"/>
      <c r="Q91" s="43"/>
      <c r="R91" s="43"/>
      <c r="S91" s="43"/>
      <c r="T91" s="43"/>
      <c r="U91" s="39"/>
      <c r="V91" s="15"/>
      <c r="W91" s="39"/>
    </row>
    <row r="92" spans="1:23" outlineLevel="1" x14ac:dyDescent="0.3">
      <c r="E92" s="104" t="s">
        <v>85</v>
      </c>
      <c r="F92" s="105" t="s">
        <v>86</v>
      </c>
      <c r="G92" s="106"/>
      <c r="H92" s="105" t="s">
        <v>88</v>
      </c>
      <c r="I92" s="106"/>
      <c r="J92" s="107" t="s">
        <v>89</v>
      </c>
      <c r="K92" s="107" t="s">
        <v>90</v>
      </c>
      <c r="L92" s="107" t="s">
        <v>91</v>
      </c>
      <c r="M92" s="107" t="s">
        <v>92</v>
      </c>
      <c r="N92" s="107" t="s">
        <v>93</v>
      </c>
      <c r="O92" s="107" t="s">
        <v>87</v>
      </c>
      <c r="P92" s="107" t="s">
        <v>93</v>
      </c>
      <c r="Q92" s="107" t="s">
        <v>92</v>
      </c>
      <c r="R92" s="107" t="s">
        <v>91</v>
      </c>
      <c r="S92" s="107" t="s">
        <v>90</v>
      </c>
      <c r="T92" s="108" t="s">
        <v>89</v>
      </c>
      <c r="U92" s="39"/>
      <c r="V92" s="60"/>
      <c r="W92" s="60"/>
    </row>
    <row r="93" spans="1:23" outlineLevel="1" x14ac:dyDescent="0.3">
      <c r="E93" s="95" t="str">
        <f>Inputs!E$6</f>
        <v>RoRE Base case</v>
      </c>
      <c r="F93" s="96">
        <f>Inputs!F$6</f>
        <v>4.9424300213148829E-2</v>
      </c>
      <c r="G93" s="97" t="str">
        <f>Inputs!G$6</f>
        <v>%</v>
      </c>
      <c r="H93" s="109">
        <f>((SUM($J93:$N93) * -1) + $F93) - $F$91</f>
        <v>7.2886311357408008E-3</v>
      </c>
      <c r="I93" s="109"/>
      <c r="J93" s="118">
        <f xml:space="preserve"> J89 * -1</f>
        <v>1.8938815985646278E-2</v>
      </c>
      <c r="K93" s="118">
        <f t="shared" ref="K93:N93" si="7" xml:space="preserve"> K89 * -1</f>
        <v>0.02</v>
      </c>
      <c r="L93" s="118">
        <f t="shared" si="7"/>
        <v>6.5000000000000006E-3</v>
      </c>
      <c r="M93" s="118">
        <f xml:space="preserve"> M89 * -1</f>
        <v>1.6196853091761759E-2</v>
      </c>
      <c r="N93" s="118">
        <f t="shared" si="7"/>
        <v>5.0000000000000001E-4</v>
      </c>
      <c r="O93" s="118">
        <f>F93</f>
        <v>4.9424300213148829E-2</v>
      </c>
      <c r="P93" s="118">
        <f xml:space="preserve"> T89</f>
        <v>0</v>
      </c>
      <c r="Q93" s="118">
        <f xml:space="preserve"> S89</f>
        <v>1.2831971956540811E-2</v>
      </c>
      <c r="R93" s="118">
        <f xml:space="preserve"> R89</f>
        <v>7.000000000000001E-3</v>
      </c>
      <c r="S93" s="118">
        <f xml:space="preserve"> Q89</f>
        <v>0.02</v>
      </c>
      <c r="T93" s="119">
        <f xml:space="preserve"> P89</f>
        <v>1.8938815985646278E-2</v>
      </c>
      <c r="U93" s="39"/>
      <c r="V93" s="61"/>
      <c r="W93" s="61"/>
    </row>
    <row r="94" spans="1:23" x14ac:dyDescent="0.3">
      <c r="U94" s="39"/>
    </row>
    <row r="95" spans="1:23" x14ac:dyDescent="0.3">
      <c r="A95" s="9" t="s">
        <v>72</v>
      </c>
    </row>
    <row r="96" spans="1:23" x14ac:dyDescent="0.3"/>
  </sheetData>
  <pageMargins left="0.70866141732283472" right="0.70866141732283472" top="0.74803149606299213" bottom="0.74803149606299213" header="0.31496062992125984" footer="0.31496062992125984"/>
  <pageSetup paperSize="9" scale="23" orientation="portrait" r:id="rId1"/>
  <headerFooter>
    <oddHeader>&amp;L&amp;"Tahoma,Regular"&amp;8Page &amp;P of &amp;N&amp;C&amp;"Tahoma,Regular"&amp;8Sheet: &amp;A&amp;R&amp;"Tahoma,Regular"&amp;8OFFICIAL SENSITIVE</oddHeader>
    <oddFooter>&amp;L&amp;"Tahoma,Regular"&amp;8&amp;F (Printed on &amp;D at &amp;T )
&amp;R&amp;"Tahoma,Regular"&amp;8OFWAT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9BA4-2A99-4885-8C0D-314535AFA792}">
  <sheetPr>
    <tabColor theme="4"/>
    <outlinePr summaryBelow="0" summaryRight="0"/>
    <pageSetUpPr fitToPage="1"/>
  </sheetPr>
  <dimension ref="A1:AAA86"/>
  <sheetViews>
    <sheetView showGridLines="0" zoomScale="75" zoomScaleNormal="75" workbookViewId="0">
      <pane ySplit="1" topLeftCell="A38" activePane="bottomLeft" state="frozen"/>
      <selection activeCell="B1" sqref="B1"/>
      <selection pane="bottomLeft" activeCell="T59" sqref="T59"/>
    </sheetView>
  </sheetViews>
  <sheetFormatPr defaultColWidth="0" defaultRowHeight="13.8" zeroHeight="1" outlineLevelRow="1" x14ac:dyDescent="0.25"/>
  <cols>
    <col min="1" max="20" width="9.09765625" customWidth="1"/>
    <col min="21" max="703" width="0" hidden="1" customWidth="1"/>
    <col min="704" max="16384" width="9.09765625" hidden="1"/>
  </cols>
  <sheetData>
    <row r="1" spans="1:4" s="2" customFormat="1" ht="47.4" x14ac:dyDescent="0.25">
      <c r="A1" s="7" t="str">
        <f ca="1" xml:space="preserve"> RIGHT(CELL("filename", A1), LEN(CELL("filename", A1)) - SEARCH("]", CELL("filename", A1)))</f>
        <v>Charts</v>
      </c>
      <c r="B1" s="1"/>
    </row>
    <row r="2" spans="1:4" x14ac:dyDescent="0.25"/>
    <row r="3" spans="1:4" x14ac:dyDescent="0.25"/>
    <row r="4" spans="1:4" s="6" customFormat="1" x14ac:dyDescent="0.25">
      <c r="A4" s="36" t="s">
        <v>73</v>
      </c>
      <c r="B4" s="3"/>
      <c r="C4" s="4"/>
      <c r="D4" s="5"/>
    </row>
    <row r="5" spans="1:4" outlineLevel="1" x14ac:dyDescent="0.25"/>
    <row r="6" spans="1:4" outlineLevel="1" x14ac:dyDescent="0.25"/>
    <row r="7" spans="1:4" outlineLevel="1" x14ac:dyDescent="0.25"/>
    <row r="8" spans="1:4" outlineLevel="1" x14ac:dyDescent="0.25"/>
    <row r="9" spans="1:4" outlineLevel="1" x14ac:dyDescent="0.25"/>
    <row r="10" spans="1:4" outlineLevel="1" x14ac:dyDescent="0.25"/>
    <row r="11" spans="1:4" outlineLevel="1" x14ac:dyDescent="0.25"/>
    <row r="12" spans="1:4" outlineLevel="1" x14ac:dyDescent="0.25"/>
    <row r="13" spans="1:4" outlineLevel="1" x14ac:dyDescent="0.25"/>
    <row r="14" spans="1:4" outlineLevel="1" x14ac:dyDescent="0.25"/>
    <row r="15" spans="1:4" outlineLevel="1" x14ac:dyDescent="0.25"/>
    <row r="16" spans="1:4" outlineLevel="1" x14ac:dyDescent="0.25"/>
    <row r="17" customFormat="1" outlineLevel="1" x14ac:dyDescent="0.25"/>
    <row r="18" customFormat="1" outlineLevel="1" x14ac:dyDescent="0.25"/>
    <row r="19" customFormat="1" outlineLevel="1" x14ac:dyDescent="0.25"/>
    <row r="20" customFormat="1" outlineLevel="1" x14ac:dyDescent="0.25"/>
    <row r="21" customFormat="1" outlineLevel="1" x14ac:dyDescent="0.25"/>
    <row r="22" customFormat="1" outlineLevel="1" x14ac:dyDescent="0.25"/>
    <row r="23" customFormat="1" outlineLevel="1" x14ac:dyDescent="0.25"/>
    <row r="24" customFormat="1" outlineLevel="1" x14ac:dyDescent="0.25"/>
    <row r="25" customFormat="1" outlineLevel="1" x14ac:dyDescent="0.25"/>
    <row r="26" customFormat="1" outlineLevel="1" x14ac:dyDescent="0.25"/>
    <row r="27" customFormat="1" outlineLevel="1" x14ac:dyDescent="0.25"/>
    <row r="28" customFormat="1" outlineLevel="1" x14ac:dyDescent="0.25"/>
    <row r="29" customFormat="1" outlineLevel="1" x14ac:dyDescent="0.25"/>
    <row r="30" customFormat="1" outlineLevel="1" x14ac:dyDescent="0.25"/>
    <row r="31" customFormat="1" outlineLevel="1" x14ac:dyDescent="0.25"/>
    <row r="32" customFormat="1" outlineLevel="1" x14ac:dyDescent="0.25"/>
    <row r="33" spans="1:4" outlineLevel="1" x14ac:dyDescent="0.25"/>
    <row r="34" spans="1:4" outlineLevel="1" x14ac:dyDescent="0.25"/>
    <row r="35" spans="1:4" outlineLevel="1" x14ac:dyDescent="0.25"/>
    <row r="36" spans="1:4" outlineLevel="1" x14ac:dyDescent="0.25"/>
    <row r="37" spans="1:4" outlineLevel="1" x14ac:dyDescent="0.25"/>
    <row r="38" spans="1:4" outlineLevel="1" x14ac:dyDescent="0.25"/>
    <row r="39" spans="1:4" outlineLevel="1" x14ac:dyDescent="0.25"/>
    <row r="40" spans="1:4" outlineLevel="1" x14ac:dyDescent="0.25"/>
    <row r="41" spans="1:4" outlineLevel="1" x14ac:dyDescent="0.25"/>
    <row r="42" spans="1:4" x14ac:dyDescent="0.25"/>
    <row r="43" spans="1:4" s="6" customFormat="1" x14ac:dyDescent="0.25">
      <c r="A43" s="36" t="s">
        <v>83</v>
      </c>
      <c r="B43" s="3"/>
      <c r="C43" s="4"/>
      <c r="D43" s="5"/>
    </row>
    <row r="44" spans="1:4" outlineLevel="1" x14ac:dyDescent="0.25"/>
    <row r="45" spans="1:4" outlineLevel="1" x14ac:dyDescent="0.25"/>
    <row r="46" spans="1:4" outlineLevel="1" x14ac:dyDescent="0.25"/>
    <row r="47" spans="1:4" outlineLevel="1" x14ac:dyDescent="0.25"/>
    <row r="48" spans="1:4" outlineLevel="1" x14ac:dyDescent="0.25"/>
    <row r="49" customFormat="1" outlineLevel="1" x14ac:dyDescent="0.25"/>
    <row r="50" customFormat="1" outlineLevel="1" x14ac:dyDescent="0.25"/>
    <row r="51" customFormat="1" outlineLevel="1" x14ac:dyDescent="0.25"/>
    <row r="52" customFormat="1" outlineLevel="1" x14ac:dyDescent="0.25"/>
    <row r="53" customFormat="1" outlineLevel="1" x14ac:dyDescent="0.25"/>
    <row r="54" customFormat="1" outlineLevel="1" x14ac:dyDescent="0.25"/>
    <row r="55" customFormat="1" outlineLevel="1" x14ac:dyDescent="0.25"/>
    <row r="56" customFormat="1" outlineLevel="1" x14ac:dyDescent="0.25"/>
    <row r="57" customFormat="1" outlineLevel="1" x14ac:dyDescent="0.25"/>
    <row r="58" customFormat="1" outlineLevel="1" x14ac:dyDescent="0.25"/>
    <row r="59" customFormat="1" outlineLevel="1" x14ac:dyDescent="0.25"/>
    <row r="60" customFormat="1" outlineLevel="1" x14ac:dyDescent="0.25"/>
    <row r="61" customFormat="1" outlineLevel="1" x14ac:dyDescent="0.25"/>
    <row r="62" customFormat="1" outlineLevel="1" x14ac:dyDescent="0.25"/>
    <row r="63" customFormat="1" outlineLevel="1" x14ac:dyDescent="0.25"/>
    <row r="64" customFormat="1" outlineLevel="1" x14ac:dyDescent="0.25"/>
    <row r="65" customFormat="1" outlineLevel="1" x14ac:dyDescent="0.25"/>
    <row r="66" customFormat="1" outlineLevel="1" x14ac:dyDescent="0.25"/>
    <row r="67" customFormat="1" outlineLevel="1" x14ac:dyDescent="0.25"/>
    <row r="68" customFormat="1" outlineLevel="1" x14ac:dyDescent="0.25"/>
    <row r="69" customFormat="1" outlineLevel="1" x14ac:dyDescent="0.25"/>
    <row r="70" customFormat="1" outlineLevel="1" x14ac:dyDescent="0.25"/>
    <row r="71" customFormat="1" outlineLevel="1" x14ac:dyDescent="0.25"/>
    <row r="72" customFormat="1" outlineLevel="1" x14ac:dyDescent="0.25"/>
    <row r="73" customFormat="1" outlineLevel="1" x14ac:dyDescent="0.25"/>
    <row r="74" customFormat="1" outlineLevel="1" x14ac:dyDescent="0.25"/>
    <row r="75" customFormat="1" outlineLevel="1" x14ac:dyDescent="0.25"/>
    <row r="76" customFormat="1" outlineLevel="1" x14ac:dyDescent="0.25"/>
    <row r="77" customFormat="1" outlineLevel="1" x14ac:dyDescent="0.25"/>
    <row r="78" customFormat="1" outlineLevel="1" x14ac:dyDescent="0.25"/>
    <row r="79" customFormat="1" outlineLevel="1" x14ac:dyDescent="0.25"/>
    <row r="80" customFormat="1" outlineLevel="1" x14ac:dyDescent="0.25"/>
    <row r="81" spans="1:1" outlineLevel="1" x14ac:dyDescent="0.25"/>
    <row r="82" spans="1:1" outlineLevel="1" x14ac:dyDescent="0.25"/>
    <row r="83" spans="1:1" outlineLevel="1" x14ac:dyDescent="0.25"/>
    <row r="84" spans="1:1" x14ac:dyDescent="0.25"/>
    <row r="85" spans="1:1" x14ac:dyDescent="0.25">
      <c r="A85" t="s">
        <v>72</v>
      </c>
    </row>
    <row r="86" spans="1:1" x14ac:dyDescent="0.25"/>
  </sheetData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&amp;L&amp;"Tahoma,Regular"&amp;8Page &amp;P of &amp;N&amp;C&amp;"Tahoma,Regular"&amp;8Sheet: &amp;A&amp;R&amp;"Tahoma,Regular"&amp;8OFFICIAL SENSITIVE</oddHeader>
    <oddFooter>&amp;L&amp;"Tahoma,Regular"&amp;8&amp;F (Printed on &amp;D at &amp;T )
&amp;R&amp;"Tahoma,Regular"&amp;8OFWAT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AD804AE75C743857909DA8A846B09" ma:contentTypeVersion="12" ma:contentTypeDescription="Create a new document." ma:contentTypeScope="" ma:versionID="e426144c14c6e964d8fb03acf865939f">
  <xsd:schema xmlns:xsd="http://www.w3.org/2001/XMLSchema" xmlns:xs="http://www.w3.org/2001/XMLSchema" xmlns:p="http://schemas.microsoft.com/office/2006/metadata/properties" xmlns:ns2="ae8ad4ee-6218-4d77-88a6-1754fb90688b" xmlns:ns3="8c0d6885-49fa-42d5-af40-adde4d45e6f3" xmlns:ns4="7041854e-4853-44f9-9e63-23b7acad5461" targetNamespace="http://schemas.microsoft.com/office/2006/metadata/properties" ma:root="true" ma:fieldsID="db99775850bf8819988e75faf787d087" ns2:_="" ns3:_="" ns4:_="">
    <xsd:import namespace="ae8ad4ee-6218-4d77-88a6-1754fb90688b"/>
    <xsd:import namespace="8c0d6885-49fa-42d5-af40-adde4d45e6f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ad4ee-6218-4d77-88a6-1754fb906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d6885-49fa-42d5-af40-adde4d45e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3768000-7a54-421f-b4be-3886de96dfb1}" ma:internalName="TaxCatchAll" ma:showField="CatchAllData" ma:web="8c0d6885-49fa-42d5-af40-adde4d45e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ad4ee-6218-4d77-88a6-1754fb90688b">
      <Terms xmlns="http://schemas.microsoft.com/office/infopath/2007/PartnerControls"/>
    </lcf76f155ced4ddcb4097134ff3c332f>
    <TaxCatchAll xmlns="7041854e-4853-44f9-9e63-23b7acad5461" xsi:nil="true"/>
    <SharedWithUsers xmlns="8c0d6885-49fa-42d5-af40-adde4d45e6f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67F3116-7D17-4721-8F48-932A54E85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8ad4ee-6218-4d77-88a6-1754fb90688b"/>
    <ds:schemaRef ds:uri="8c0d6885-49fa-42d5-af40-adde4d45e6f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25FC9-46E5-4CBD-98AF-51690D94F3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B70E96-7C55-4C64-B6A6-1207462CF4E6}">
  <ds:schemaRefs>
    <ds:schemaRef ds:uri="http://purl.org/dc/elements/1.1/"/>
    <ds:schemaRef ds:uri="http://purl.org/dc/terms/"/>
    <ds:schemaRef ds:uri="http://schemas.microsoft.com/office/2006/metadata/properties"/>
    <ds:schemaRef ds:uri="ae8ad4ee-6218-4d77-88a6-1754fb90688b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041854e-4853-44f9-9e63-23b7acad5461"/>
    <ds:schemaRef ds:uri="8c0d6885-49fa-42d5-af40-adde4d45e6f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Inputs</vt:lpstr>
      <vt:lpstr>Chart Data</vt:lpstr>
      <vt:lpstr>Charts</vt:lpstr>
    </vt:vector>
  </TitlesOfParts>
  <Manager/>
  <Company>Ofwat - Water Services Regulation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Jones</dc:creator>
  <cp:keywords/>
  <dc:description/>
  <cp:lastModifiedBy>Philip Saynor</cp:lastModifiedBy>
  <cp:revision/>
  <cp:lastPrinted>2023-07-03T10:58:53Z</cp:lastPrinted>
  <dcterms:created xsi:type="dcterms:W3CDTF">2023-06-19T15:09:28Z</dcterms:created>
  <dcterms:modified xsi:type="dcterms:W3CDTF">2023-09-30T15:59:03Z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0x0101006FBAD804AE75C743857909DA8A846B09</vt:lpwstr>
  </property>
  <property fmtid="{D5CDD505-2E9C-101B-9397-08002B2CF9AE}" pid="3" name="MediaServiceImageTags">
    <vt:lpwstr/>
  </property>
</Properties>
</file>